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270" windowWidth="18780" windowHeight="4065" activeTab="1"/>
  </bookViews>
  <sheets>
    <sheet name="TD BPBA Clase VI" sheetId="10" r:id="rId1"/>
    <sheet name="TD BPBA Clase VII" sheetId="8" r:id="rId2"/>
  </sheets>
  <definedNames>
    <definedName name="_xlnm.Print_Area" localSheetId="0">'TD BPBA Clase VI'!$A$1:$M$51</definedName>
    <definedName name="_xlnm.Print_Area" localSheetId="1">'TD BPBA Clase VII'!$A$1:$M$54</definedName>
  </definedNames>
  <calcPr calcId="145621"/>
</workbook>
</file>

<file path=xl/calcChain.xml><?xml version="1.0" encoding="utf-8"?>
<calcChain xmlns="http://schemas.openxmlformats.org/spreadsheetml/2006/main">
  <c r="H34" i="8" l="1"/>
  <c r="H33" i="8"/>
  <c r="H32" i="8"/>
  <c r="H31" i="8"/>
  <c r="H30" i="8"/>
  <c r="H29" i="8"/>
  <c r="H28" i="8"/>
  <c r="H27" i="8"/>
  <c r="H26" i="8"/>
  <c r="H25" i="8"/>
  <c r="H24" i="8"/>
  <c r="H23" i="8"/>
  <c r="I23" i="8" l="1"/>
  <c r="D24" i="10"/>
  <c r="D23" i="10"/>
  <c r="D24" i="8"/>
  <c r="I24" i="8" s="1"/>
  <c r="D23" i="8"/>
  <c r="D7" i="8"/>
  <c r="D7" i="10"/>
  <c r="G30" i="10" l="1"/>
  <c r="H23" i="10"/>
  <c r="H24" i="10" s="1"/>
  <c r="H25" i="10" s="1"/>
  <c r="H26" i="10" s="1"/>
  <c r="H27" i="10" s="1"/>
  <c r="H28" i="10" s="1"/>
  <c r="H29" i="10" s="1"/>
  <c r="H30" i="10" s="1"/>
  <c r="G29" i="10"/>
  <c r="G28" i="10"/>
  <c r="G27" i="10"/>
  <c r="G26" i="10"/>
  <c r="G25" i="10"/>
  <c r="G24" i="10"/>
  <c r="G23" i="10"/>
  <c r="F23" i="10"/>
  <c r="J22" i="10"/>
  <c r="C23" i="10"/>
  <c r="D8" i="10" l="1"/>
  <c r="D25" i="10"/>
  <c r="D9" i="10"/>
  <c r="F24" i="10"/>
  <c r="D8" i="8"/>
  <c r="D9" i="8"/>
  <c r="C22" i="10" l="1"/>
  <c r="O23" i="10"/>
  <c r="F25" i="10"/>
  <c r="O24" i="10"/>
  <c r="I24" i="10" l="1"/>
  <c r="J24" i="10" s="1"/>
  <c r="D26" i="10"/>
  <c r="O25" i="10"/>
  <c r="F26" i="10"/>
  <c r="I23" i="10"/>
  <c r="I25" i="10" l="1"/>
  <c r="J25" i="10" s="1"/>
  <c r="J23" i="10"/>
  <c r="D27" i="10"/>
  <c r="O26" i="10"/>
  <c r="F27" i="10"/>
  <c r="I26" i="10" l="1"/>
  <c r="J26" i="10" s="1"/>
  <c r="F28" i="10"/>
  <c r="O27" i="10"/>
  <c r="D29" i="10" l="1"/>
  <c r="D28" i="10"/>
  <c r="I27" i="10"/>
  <c r="J27" i="10" s="1"/>
  <c r="F29" i="10"/>
  <c r="O28" i="10"/>
  <c r="D11" i="10"/>
  <c r="J13" i="10" l="1"/>
  <c r="D30" i="10"/>
  <c r="D13" i="10"/>
  <c r="F30" i="10"/>
  <c r="I30" i="10"/>
  <c r="J30" i="10" s="1"/>
  <c r="I28" i="10"/>
  <c r="J28" i="10" s="1"/>
  <c r="O29" i="10"/>
  <c r="D10" i="10"/>
  <c r="D16" i="10"/>
  <c r="D17" i="10" s="1"/>
  <c r="D18" i="10" s="1"/>
  <c r="I29" i="10" l="1"/>
  <c r="J29" i="10" s="1"/>
  <c r="O30" i="10"/>
  <c r="H11" i="10" l="1"/>
  <c r="H12" i="10" l="1"/>
  <c r="N24" i="10"/>
  <c r="R24" i="10"/>
  <c r="R25" i="10"/>
  <c r="R23" i="10"/>
  <c r="N25" i="10"/>
  <c r="N23" i="10"/>
  <c r="R26" i="10"/>
  <c r="N26" i="10"/>
  <c r="R27" i="10"/>
  <c r="N27" i="10"/>
  <c r="R28" i="10"/>
  <c r="N28" i="10"/>
  <c r="R29" i="10"/>
  <c r="N29" i="10"/>
  <c r="R30" i="10"/>
  <c r="N30" i="10"/>
  <c r="N31" i="10" l="1"/>
  <c r="P29" i="10" s="1"/>
  <c r="Q29" i="10" s="1"/>
  <c r="P23" i="10" l="1"/>
  <c r="Q23" i="10" s="1"/>
  <c r="P27" i="10"/>
  <c r="Q27" i="10" s="1"/>
  <c r="P30" i="10"/>
  <c r="Q30" i="10" s="1"/>
  <c r="P25" i="10"/>
  <c r="Q25" i="10" s="1"/>
  <c r="P26" i="10"/>
  <c r="Q26" i="10" s="1"/>
  <c r="P28" i="10"/>
  <c r="Q28" i="10" s="1"/>
  <c r="P24" i="10"/>
  <c r="Q24" i="10" s="1"/>
  <c r="Q22" i="10" l="1"/>
  <c r="P22" i="10"/>
  <c r="J11" i="10" s="1"/>
  <c r="J12" i="10" s="1"/>
  <c r="G23" i="8" l="1"/>
  <c r="G24" i="8"/>
  <c r="F23" i="8"/>
  <c r="G25" i="8"/>
  <c r="G26" i="8"/>
  <c r="G27" i="8"/>
  <c r="G28" i="8"/>
  <c r="G29" i="8"/>
  <c r="G30" i="8"/>
  <c r="G31" i="8"/>
  <c r="G32" i="8"/>
  <c r="G33" i="8"/>
  <c r="G34" i="8"/>
  <c r="J22" i="8"/>
  <c r="F24" i="8" l="1"/>
  <c r="O23" i="8" l="1"/>
  <c r="F25" i="8"/>
  <c r="J23" i="8"/>
  <c r="F26" i="8" l="1"/>
  <c r="D25" i="8"/>
  <c r="I25" i="8" s="1"/>
  <c r="O24" i="8"/>
  <c r="J24" i="8" l="1"/>
  <c r="F27" i="8"/>
  <c r="D26" i="8"/>
  <c r="I26" i="8" s="1"/>
  <c r="O25" i="8"/>
  <c r="J25" i="8"/>
  <c r="D27" i="8" l="1"/>
  <c r="I27" i="8" s="1"/>
  <c r="O26" i="8"/>
  <c r="F28" i="8"/>
  <c r="J26" i="8" l="1"/>
  <c r="F29" i="8"/>
  <c r="O27" i="8"/>
  <c r="J27" i="8"/>
  <c r="D11" i="8" l="1"/>
  <c r="D10" i="8" s="1"/>
  <c r="D28" i="8"/>
  <c r="I28" i="8" s="1"/>
  <c r="F30" i="8"/>
  <c r="D13" i="8"/>
  <c r="D29" i="8"/>
  <c r="I29" i="8" s="1"/>
  <c r="O28" i="8"/>
  <c r="D16" i="8"/>
  <c r="D17" i="8" s="1"/>
  <c r="J28" i="8"/>
  <c r="D18" i="8" l="1"/>
  <c r="F31" i="8"/>
  <c r="O29" i="8"/>
  <c r="J29" i="8"/>
  <c r="D31" i="8" l="1"/>
  <c r="I31" i="8" s="1"/>
  <c r="D30" i="8"/>
  <c r="I30" i="8" s="1"/>
  <c r="J30" i="8" s="1"/>
  <c r="F32" i="8"/>
  <c r="O30" i="8"/>
  <c r="F33" i="8" l="1"/>
  <c r="D32" i="8"/>
  <c r="I32" i="8" s="1"/>
  <c r="O31" i="8"/>
  <c r="J31" i="8"/>
  <c r="F34" i="8" l="1"/>
  <c r="D33" i="8"/>
  <c r="I33" i="8" s="1"/>
  <c r="O32" i="8"/>
  <c r="J32" i="8" l="1"/>
  <c r="O33" i="8"/>
  <c r="D34" i="8"/>
  <c r="I34" i="8" s="1"/>
  <c r="J33" i="8" l="1"/>
  <c r="J34" i="8"/>
  <c r="I13" i="8"/>
  <c r="O34" i="8"/>
  <c r="G11" i="8" l="1"/>
  <c r="R34" i="8" s="1"/>
  <c r="N34" i="8" l="1"/>
  <c r="N32" i="8"/>
  <c r="R24" i="8"/>
  <c r="R28" i="8"/>
  <c r="R32" i="8"/>
  <c r="G12" i="8"/>
  <c r="G13" i="8" s="1"/>
  <c r="R27" i="8"/>
  <c r="R31" i="8"/>
  <c r="R23" i="8"/>
  <c r="N24" i="8"/>
  <c r="N26" i="8"/>
  <c r="N28" i="8"/>
  <c r="N30" i="8"/>
  <c r="N33" i="8"/>
  <c r="R26" i="8"/>
  <c r="R30" i="8"/>
  <c r="R25" i="8"/>
  <c r="R29" i="8"/>
  <c r="R33" i="8"/>
  <c r="N23" i="8"/>
  <c r="N25" i="8"/>
  <c r="N27" i="8"/>
  <c r="N29" i="8"/>
  <c r="N31" i="8"/>
  <c r="N35" i="8" l="1"/>
  <c r="R35" i="8"/>
  <c r="P34" i="8" l="1"/>
  <c r="Q34" i="8" s="1"/>
  <c r="P27" i="8"/>
  <c r="Q27" i="8" s="1"/>
  <c r="P23" i="8"/>
  <c r="P33" i="8"/>
  <c r="Q33" i="8" s="1"/>
  <c r="P32" i="8"/>
  <c r="Q32" i="8" s="1"/>
  <c r="P31" i="8"/>
  <c r="Q31" i="8" s="1"/>
  <c r="P30" i="8"/>
  <c r="Q30" i="8" s="1"/>
  <c r="P24" i="8"/>
  <c r="Q24" i="8" s="1"/>
  <c r="P28" i="8"/>
  <c r="Q28" i="8" s="1"/>
  <c r="P26" i="8"/>
  <c r="Q26" i="8" s="1"/>
  <c r="P25" i="8"/>
  <c r="Q25" i="8" s="1"/>
  <c r="P29" i="8"/>
  <c r="Q29" i="8" s="1"/>
  <c r="P22" i="8" l="1"/>
  <c r="Q23" i="8"/>
  <c r="Q22" i="8" s="1"/>
  <c r="I11" i="8" l="1"/>
  <c r="I12" i="8" s="1"/>
</calcChain>
</file>

<file path=xl/sharedStrings.xml><?xml version="1.0" encoding="utf-8"?>
<sst xmlns="http://schemas.openxmlformats.org/spreadsheetml/2006/main" count="68" uniqueCount="40">
  <si>
    <t>Valor Presente</t>
  </si>
  <si>
    <t>Fecha de vencimiento</t>
  </si>
  <si>
    <t>Último Cupón</t>
  </si>
  <si>
    <t>Próximo Cupón</t>
  </si>
  <si>
    <t>Intereses corridos</t>
  </si>
  <si>
    <t>Fecha de valuación</t>
  </si>
  <si>
    <t>Valor nominal original</t>
  </si>
  <si>
    <t>Valor residual actual</t>
  </si>
  <si>
    <t>Días transcurridos del período</t>
  </si>
  <si>
    <t>Valor técnico</t>
  </si>
  <si>
    <t>Amortización</t>
  </si>
  <si>
    <t>Capital Residual</t>
  </si>
  <si>
    <t>Flujo Total</t>
  </si>
  <si>
    <t>Días transcurridos</t>
  </si>
  <si>
    <t>TIR</t>
  </si>
  <si>
    <t>TNA</t>
  </si>
  <si>
    <t>Intereses</t>
  </si>
  <si>
    <t>Dur. Modificada</t>
  </si>
  <si>
    <t>Duration</t>
  </si>
  <si>
    <t>Años</t>
  </si>
  <si>
    <t>Precio a licitar</t>
  </si>
  <si>
    <t>Spread en bps</t>
  </si>
  <si>
    <t>Vida Promedio</t>
  </si>
  <si>
    <t>Títulos de Deuda Clase VI - Banco de la Provincia de Buenos Aires</t>
  </si>
  <si>
    <t>Fecha de Pago</t>
  </si>
  <si>
    <t>Tasa Pol. Mon. Proyectada</t>
  </si>
  <si>
    <t>Tasa Política Monetaria Actual</t>
  </si>
  <si>
    <t>Fecha de liquidación</t>
  </si>
  <si>
    <t>Spread a licitar</t>
  </si>
  <si>
    <t>Fecha de licitación</t>
  </si>
  <si>
    <t>Títulos de Deuda Clase VII - Banco de la Provincia de Buenos Aires</t>
  </si>
  <si>
    <t>Tasa depositos mayores 20 MM</t>
  </si>
  <si>
    <t>TM20 Proyectada</t>
  </si>
  <si>
    <t>Precio</t>
  </si>
  <si>
    <t>Tasa Mínima primer período</t>
  </si>
  <si>
    <t>Amortizacion</t>
  </si>
  <si>
    <t>Emisor y Organizador:</t>
  </si>
  <si>
    <t>Colocadores:</t>
  </si>
  <si>
    <t>La presente planilla de cálculo (la “Planilla de Cálculo”) ha sido puesta a disposición del destinatario del presente, en su carácter de interesado y eventual inversor (el “Interesado”) solamente a modo ilustrativo y ejemplificativo. El Interesado deberá, a los efectos de la suscripción de los Títulos de Deuda Clase VI, basarse en sus propios cálculos y evaluación de los Términos y Condiciones de los Títulos de Deuda Clase VI descriptos en el Prospecto de Programa y el Suplemento de Prospecto que ha tenido a su disposición, a fin de determinar el rendimiento de los Títulos de Deuda Clase VI. El Interesado deberá analizar cuidadosamente dicha información, junto con el Prospecto de Programa y Suplemento de Prospecto, y en particular las consideraciones de riesgo para la inversión. Se aclara que el uso de la Planilla de Cálculo no es obligatorio para el Interesado, sino meramente orientativo, y que los resultados que ésta arroje no serán vinculantes; por tal motivo el Banco de la Provincia de Buenos Aires no tendrá responsabilidad alguna con motivo de cualquier error cometido en la realización de los cálculos respectivos o en su interpretación por parte del Interesado. La presente Planilla de Cálculo determina los Flujos de Pagos para los Títulos de Deuda Clase VI considerando la Tasa TM20 proyectada por el Interesado, asumiendo que la misma se encuentra vigente para todos los periodos y manteniendo constante las restantes variables.</t>
  </si>
  <si>
    <t>La presente planilla de cálculo (la “Planilla de Cálculo”) ha sido puesta a disposición del destinatario del presente, en su carácter de interesado y eventual inversor (el “Interesado”) solamente a modo ilustrativo y ejemplificativo. El Interesado deberá, a los efectos de la suscripción de los Títulos de Deuda Clase VII, basarse en sus propios cálculos y evaluación de los Términos y Condiciones de los Títulos de Deuda Clase VII descriptos en el Prospecto de Programa y el Suplemento de Prospecto que ha tenido a su disposición, a fin de determinar el rendimiento de los Títulos de Deuda Clase VII. El Interesado deberá analizar cuidadosamente dicha información, junto con el Prospecto de Programa y Suplemento de Prospecto, y en particular las consideraciones de riesgo para la inversión. Se aclara que el uso de la Planilla de Cálculo no es obligatorio para el Interesado, sino meramente orientativo, y que los resultados que ésta arroje no serán vinculantes; por tal motivo el Banco de la Provincia de Buenos Aires no tendrá responsabilidad alguna con motivo de cualquier error cometido en la realización de los cálculos respectivos o en su interpretación por parte del Interesado. La presente Planilla de Cálculo determina los Flujos de Pagos para los Títulos de Deuda Clase VII considerando la Tasa de Politica Monetaria proyectada por el Interesado, asumiendo que la misma se encuentra vigente para todos los periodos y manteniendo constante las restantes variables.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</si>
</sst>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 * #,##0.00_ ;_ * \-#,##0.00_ ;_ * &quot;-&quot;??_ ;_ @_ "/>
    <numFmt numFmtId="165" formatCode="_-* #,##0.00\ _€_-;\-* #,##0.00\ _€_-;_-* &quot;-&quot;??\ _€_-;_-@_-"/>
    <numFmt numFmtId="166" formatCode="0.000%"/>
    <numFmt numFmtId="167" formatCode="0.0000"/>
    <numFmt numFmtId="168" formatCode="0.000"/>
    <numFmt numFmtId="169" formatCode="#,000,000"/>
    <numFmt numFmtId="170" formatCode="0.00000%"/>
    <numFmt numFmtId="171" formatCode="#,##0_ ;\-#,##0\ "/>
    <numFmt numFmtId="172" formatCode="#,##0.0000"/>
    <numFmt numFmtId="173" formatCode="0.0000%"/>
    <numFmt numFmtId="174" formatCode="#,##0.00_ ;[Red]\-#,##0.00\ "/>
    <numFmt numFmtId="175" formatCode="0.0000000%"/>
  </numFmts>
  <fonts count="24">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sz val="10"/>
      <name val="MS Sans Serif"/>
      <family val="2"/>
    </font>
    <font>
      <sz val="1"/>
      <color indexed="8"/>
      <name val="Courier"/>
      <family val="3"/>
    </font>
    <font>
      <b/>
      <i/>
      <sz val="11"/>
      <color indexed="8"/>
      <name val="Times New Roman"/>
      <family val="1"/>
    </font>
    <font>
      <b/>
      <sz val="11"/>
      <color indexed="16"/>
      <name val="Times New Roman"/>
      <family val="1"/>
    </font>
    <font>
      <sz val="10"/>
      <name val="Neo"/>
    </font>
    <font>
      <sz val="9"/>
      <name val="Neo"/>
    </font>
    <font>
      <b/>
      <u/>
      <sz val="9"/>
      <name val="Neo"/>
    </font>
    <font>
      <b/>
      <sz val="12"/>
      <color rgb="FFFF0000"/>
      <name val="Neo"/>
    </font>
    <font>
      <sz val="9"/>
      <color rgb="FFFF0000"/>
      <name val="Neo"/>
    </font>
    <font>
      <b/>
      <sz val="9"/>
      <name val="Neo"/>
    </font>
    <font>
      <sz val="11"/>
      <color theme="1"/>
      <name val="Neo"/>
    </font>
    <font>
      <b/>
      <sz val="20"/>
      <color theme="6" tint="-0.249977111117893"/>
      <name val="Cambria"/>
      <family val="1"/>
      <scheme val="major"/>
    </font>
    <font>
      <sz val="10"/>
      <color theme="0"/>
      <name val="Arial"/>
      <family val="2"/>
    </font>
    <font>
      <sz val="9"/>
      <color theme="1"/>
      <name val="Arial"/>
      <family val="2"/>
    </font>
    <font>
      <sz val="10"/>
      <color rgb="FFFF0000"/>
      <name val="Arial"/>
      <family val="2"/>
    </font>
    <font>
      <b/>
      <sz val="10"/>
      <name val="Neo"/>
    </font>
    <font>
      <b/>
      <sz val="10"/>
      <color rgb="FFFF0000"/>
      <name val="Neo"/>
    </font>
    <font>
      <sz val="9"/>
      <color rgb="FFFF0000"/>
      <name val="Arial"/>
      <family val="2"/>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6" tint="0.79998168889431442"/>
        <bgColor indexed="64"/>
      </patternFill>
    </fill>
  </fills>
  <borders count="37">
    <border>
      <left/>
      <right/>
      <top/>
      <bottom/>
      <diagonal/>
    </border>
    <border>
      <left/>
      <right style="thin">
        <color indexed="64"/>
      </right>
      <top/>
      <bottom/>
      <diagonal/>
    </border>
    <border>
      <left style="thin">
        <color theme="6"/>
      </left>
      <right/>
      <top style="thin">
        <color theme="6"/>
      </top>
      <bottom/>
      <diagonal/>
    </border>
    <border>
      <left/>
      <right/>
      <top style="thin">
        <color theme="6"/>
      </top>
      <bottom/>
      <diagonal/>
    </border>
    <border>
      <left style="thin">
        <color theme="6"/>
      </left>
      <right/>
      <top/>
      <bottom style="thin">
        <color theme="6"/>
      </bottom>
      <diagonal/>
    </border>
    <border>
      <left/>
      <right/>
      <top/>
      <bottom style="thin">
        <color theme="6"/>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thin">
        <color indexed="64"/>
      </left>
      <right style="medium">
        <color theme="6"/>
      </right>
      <top/>
      <bottom style="medium">
        <color theme="6"/>
      </bottom>
      <diagonal/>
    </border>
    <border>
      <left style="thin">
        <color theme="6"/>
      </left>
      <right/>
      <top/>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thin">
        <color theme="6"/>
      </left>
      <right style="thin">
        <color theme="6"/>
      </right>
      <top/>
      <bottom style="medium">
        <color theme="6"/>
      </bottom>
      <diagonal/>
    </border>
    <border>
      <left style="thin">
        <color theme="6"/>
      </left>
      <right style="thin">
        <color theme="6"/>
      </right>
      <top/>
      <bottom/>
      <diagonal/>
    </border>
    <border>
      <left/>
      <right style="medium">
        <color theme="6"/>
      </right>
      <top/>
      <bottom/>
      <diagonal/>
    </border>
    <border>
      <left style="thin">
        <color theme="6"/>
      </left>
      <right style="thin">
        <color theme="6"/>
      </right>
      <top style="medium">
        <color theme="6"/>
      </top>
      <bottom/>
      <diagonal/>
    </border>
    <border>
      <left style="medium">
        <color theme="6" tint="0.59996337778862885"/>
      </left>
      <right style="medium">
        <color theme="6" tint="0.59996337778862885"/>
      </right>
      <top/>
      <bottom style="medium">
        <color theme="6"/>
      </bottom>
      <diagonal/>
    </border>
    <border>
      <left style="medium">
        <color theme="6" tint="0.59996337778862885"/>
      </left>
      <right style="medium">
        <color theme="6" tint="0.59996337778862885"/>
      </right>
      <top/>
      <bottom/>
      <diagonal/>
    </border>
    <border>
      <left style="medium">
        <color theme="6" tint="0.59996337778862885"/>
      </left>
      <right style="medium">
        <color theme="6" tint="0.59996337778862885"/>
      </right>
      <top style="medium">
        <color theme="6" tint="0.79998168889431442"/>
      </top>
      <bottom/>
      <diagonal/>
    </border>
    <border>
      <left style="medium">
        <color theme="6" tint="0.59996337778862885"/>
      </left>
      <right style="medium">
        <color theme="6" tint="0.79998168889431442"/>
      </right>
      <top style="medium">
        <color theme="6" tint="0.79998168889431442"/>
      </top>
      <bottom/>
      <diagonal/>
    </border>
    <border>
      <left style="medium">
        <color theme="6" tint="0.79998168889431442"/>
      </left>
      <right style="medium">
        <color theme="6" tint="0.59996337778862885"/>
      </right>
      <top/>
      <bottom style="medium">
        <color theme="6"/>
      </bottom>
      <diagonal/>
    </border>
    <border>
      <left style="medium">
        <color theme="6" tint="0.59996337778862885"/>
      </left>
      <right style="medium">
        <color theme="6" tint="0.79998168889431442"/>
      </right>
      <top/>
      <bottom style="medium">
        <color theme="6"/>
      </bottom>
      <diagonal/>
    </border>
    <border>
      <left style="medium">
        <color theme="6" tint="0.79998168889431442"/>
      </left>
      <right style="medium">
        <color theme="6" tint="0.59996337778862885"/>
      </right>
      <top/>
      <bottom/>
      <diagonal/>
    </border>
    <border>
      <left style="medium">
        <color theme="6" tint="0.59996337778862885"/>
      </left>
      <right style="medium">
        <color theme="6" tint="0.79998168889431442"/>
      </right>
      <top/>
      <bottom/>
      <diagonal/>
    </border>
    <border>
      <left style="medium">
        <color theme="6" tint="0.59996337778862885"/>
      </left>
      <right style="medium">
        <color theme="6" tint="0.59996337778862885"/>
      </right>
      <top/>
      <bottom style="medium">
        <color theme="6" tint="0.79998168889431442"/>
      </bottom>
      <diagonal/>
    </border>
    <border>
      <left style="medium">
        <color theme="6" tint="0.59996337778862885"/>
      </left>
      <right style="medium">
        <color theme="6" tint="0.79998168889431442"/>
      </right>
      <top/>
      <bottom style="medium">
        <color theme="6" tint="0.79998168889431442"/>
      </bottom>
      <diagonal/>
    </border>
    <border>
      <left style="medium">
        <color theme="6" tint="0.79998168889431442"/>
      </left>
      <right style="medium">
        <color theme="6" tint="0.59996337778862885"/>
      </right>
      <top style="thin">
        <color theme="6" tint="0.79998168889431442"/>
      </top>
      <bottom/>
      <diagonal/>
    </border>
    <border>
      <left/>
      <right style="thin">
        <color theme="6"/>
      </right>
      <top style="thin">
        <color theme="6"/>
      </top>
      <bottom/>
      <diagonal/>
    </border>
    <border>
      <left/>
      <right style="thin">
        <color theme="6"/>
      </right>
      <top/>
      <bottom/>
      <diagonal/>
    </border>
    <border>
      <left/>
      <right style="thin">
        <color theme="6"/>
      </right>
      <top/>
      <bottom style="thin">
        <color theme="6"/>
      </bottom>
      <diagonal/>
    </border>
    <border>
      <left style="medium">
        <color theme="6"/>
      </left>
      <right style="thin">
        <color theme="6"/>
      </right>
      <top style="medium">
        <color theme="6"/>
      </top>
      <bottom/>
      <diagonal/>
    </border>
    <border>
      <left style="medium">
        <color theme="6"/>
      </left>
      <right style="thin">
        <color theme="6"/>
      </right>
      <top/>
      <bottom/>
      <diagonal/>
    </border>
    <border>
      <left style="medium">
        <color theme="6"/>
      </left>
      <right style="thin">
        <color theme="6"/>
      </right>
      <top/>
      <bottom style="medium">
        <color theme="6"/>
      </bottom>
      <diagonal/>
    </border>
  </borders>
  <cellStyleXfs count="16">
    <xf numFmtId="0" fontId="0" fillId="0" borderId="0"/>
    <xf numFmtId="164" fontId="1"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0" fontId="5" fillId="0" borderId="0"/>
    <xf numFmtId="169" fontId="6" fillId="0" borderId="0">
      <protection locked="0"/>
    </xf>
    <xf numFmtId="169" fontId="6" fillId="0" borderId="0">
      <protection locked="0"/>
    </xf>
    <xf numFmtId="169" fontId="6" fillId="0" borderId="0">
      <protection locked="0"/>
    </xf>
    <xf numFmtId="169" fontId="6" fillId="0" borderId="0">
      <protection locked="0"/>
    </xf>
    <xf numFmtId="169" fontId="6" fillId="0" borderId="0">
      <protection locked="0"/>
    </xf>
    <xf numFmtId="169" fontId="6" fillId="0" borderId="0">
      <protection locked="0"/>
    </xf>
    <xf numFmtId="169" fontId="6" fillId="0" borderId="0">
      <protection locked="0"/>
    </xf>
    <xf numFmtId="0" fontId="7" fillId="2" borderId="0">
      <alignment horizontal="right"/>
    </xf>
    <xf numFmtId="0" fontId="8" fillId="2" borderId="1"/>
    <xf numFmtId="9" fontId="1" fillId="0" borderId="0" applyFont="0" applyFill="0" applyBorder="0" applyAlignment="0" applyProtection="0"/>
  </cellStyleXfs>
  <cellXfs count="155">
    <xf numFmtId="0" fontId="0" fillId="0" borderId="0" xfId="0"/>
    <xf numFmtId="0" fontId="4" fillId="0" borderId="0" xfId="0" applyFont="1" applyFill="1" applyBorder="1" applyAlignment="1">
      <alignment vertical="center"/>
    </xf>
    <xf numFmtId="0" fontId="9" fillId="0" borderId="0" xfId="0" applyFont="1" applyFill="1" applyAlignment="1">
      <alignment vertical="center"/>
    </xf>
    <xf numFmtId="4" fontId="9" fillId="0" borderId="0" xfId="0" applyNumberFormat="1" applyFont="1" applyFill="1" applyAlignment="1">
      <alignment vertical="center"/>
    </xf>
    <xf numFmtId="0" fontId="10" fillId="0" borderId="0" xfId="0" applyFont="1" applyFill="1" applyAlignment="1">
      <alignment vertical="center"/>
    </xf>
    <xf numFmtId="15" fontId="10" fillId="0" borderId="0" xfId="0" applyNumberFormat="1" applyFont="1" applyFill="1" applyAlignment="1">
      <alignment vertical="center"/>
    </xf>
    <xf numFmtId="3" fontId="10" fillId="0" borderId="0" xfId="0" applyNumberFormat="1" applyFont="1" applyFill="1" applyAlignment="1">
      <alignment vertical="center"/>
    </xf>
    <xf numFmtId="0" fontId="10" fillId="0" borderId="0" xfId="0" applyFont="1" applyFill="1" applyBorder="1" applyAlignment="1">
      <alignment vertical="center"/>
    </xf>
    <xf numFmtId="10" fontId="10" fillId="0" borderId="0" xfId="4" applyNumberFormat="1" applyFont="1" applyFill="1" applyBorder="1" applyAlignment="1">
      <alignment vertical="center"/>
    </xf>
    <xf numFmtId="10" fontId="10" fillId="0" borderId="0" xfId="4" applyNumberFormat="1" applyFont="1" applyFill="1" applyAlignment="1">
      <alignment vertical="center"/>
    </xf>
    <xf numFmtId="0" fontId="14" fillId="0" borderId="0" xfId="0" applyFont="1" applyFill="1" applyBorder="1" applyAlignment="1">
      <alignment vertical="center"/>
    </xf>
    <xf numFmtId="2" fontId="10" fillId="0" borderId="0" xfId="0" applyNumberFormat="1" applyFont="1" applyFill="1" applyBorder="1" applyAlignment="1">
      <alignment vertical="center"/>
    </xf>
    <xf numFmtId="4" fontId="10" fillId="0" borderId="0" xfId="0" applyNumberFormat="1" applyFont="1" applyFill="1" applyBorder="1" applyAlignment="1">
      <alignment vertical="center"/>
    </xf>
    <xf numFmtId="166" fontId="10" fillId="0" borderId="0" xfId="4" applyNumberFormat="1" applyFont="1" applyFill="1" applyBorder="1" applyAlignment="1">
      <alignment vertical="center"/>
    </xf>
    <xf numFmtId="2" fontId="10" fillId="0" borderId="0" xfId="0" applyNumberFormat="1" applyFont="1" applyFill="1" applyAlignment="1">
      <alignment vertical="center"/>
    </xf>
    <xf numFmtId="4" fontId="10" fillId="0" borderId="0" xfId="0" applyNumberFormat="1" applyFont="1" applyFill="1" applyAlignment="1">
      <alignment vertical="center"/>
    </xf>
    <xf numFmtId="10" fontId="10" fillId="0" borderId="0" xfId="0" applyNumberFormat="1" applyFont="1" applyFill="1" applyAlignment="1">
      <alignment vertical="center"/>
    </xf>
    <xf numFmtId="165" fontId="10" fillId="0" borderId="0" xfId="3" applyFont="1" applyFill="1" applyAlignment="1">
      <alignment vertical="center"/>
    </xf>
    <xf numFmtId="0" fontId="14" fillId="0" borderId="0" xfId="0" applyFont="1" applyFill="1" applyBorder="1" applyAlignment="1">
      <alignment horizontal="center" vertical="center" wrapText="1"/>
    </xf>
    <xf numFmtId="3" fontId="15" fillId="0" borderId="0" xfId="0" applyNumberFormat="1" applyFont="1" applyFill="1" applyAlignment="1">
      <alignment vertical="center"/>
    </xf>
    <xf numFmtId="14" fontId="10" fillId="0" borderId="0" xfId="0" applyNumberFormat="1" applyFont="1" applyFill="1" applyAlignment="1">
      <alignment vertical="center"/>
    </xf>
    <xf numFmtId="168" fontId="10" fillId="0" borderId="0" xfId="0" applyNumberFormat="1" applyFont="1" applyFill="1" applyAlignment="1">
      <alignment vertical="center"/>
    </xf>
    <xf numFmtId="1" fontId="10" fillId="0" borderId="0" xfId="0" applyNumberFormat="1" applyFont="1" applyFill="1" applyAlignment="1">
      <alignment vertical="center"/>
    </xf>
    <xf numFmtId="14" fontId="13" fillId="0" borderId="0" xfId="0" applyNumberFormat="1" applyFont="1" applyFill="1" applyAlignment="1">
      <alignment vertical="center"/>
    </xf>
    <xf numFmtId="0" fontId="13" fillId="0" borderId="0" xfId="0" applyFont="1" applyFill="1" applyAlignment="1">
      <alignment vertical="center"/>
    </xf>
    <xf numFmtId="0" fontId="9" fillId="0" borderId="0" xfId="0" applyFont="1" applyFill="1" applyBorder="1" applyAlignment="1">
      <alignment vertical="center"/>
    </xf>
    <xf numFmtId="170" fontId="9" fillId="0" borderId="0" xfId="4" applyNumberFormat="1" applyFont="1" applyFill="1" applyBorder="1" applyAlignment="1">
      <alignment vertical="center"/>
    </xf>
    <xf numFmtId="167" fontId="14" fillId="0" borderId="0" xfId="0" applyNumberFormat="1" applyFont="1" applyFill="1" applyBorder="1" applyAlignment="1">
      <alignment horizontal="center" vertical="center"/>
    </xf>
    <xf numFmtId="4" fontId="14" fillId="0" borderId="0" xfId="0" applyNumberFormat="1" applyFont="1" applyFill="1" applyBorder="1" applyAlignment="1">
      <alignment vertical="center"/>
    </xf>
    <xf numFmtId="0" fontId="12" fillId="0" borderId="2" xfId="0" applyFont="1" applyFill="1" applyBorder="1" applyAlignment="1">
      <alignment vertical="center"/>
    </xf>
    <xf numFmtId="0" fontId="10" fillId="0" borderId="3" xfId="0" applyFont="1" applyFill="1" applyBorder="1" applyAlignment="1">
      <alignment vertical="center"/>
    </xf>
    <xf numFmtId="0" fontId="11" fillId="0" borderId="3" xfId="0" applyFont="1" applyFill="1" applyBorder="1" applyAlignment="1">
      <alignment vertical="center"/>
    </xf>
    <xf numFmtId="0" fontId="12" fillId="0" borderId="13" xfId="0" applyFont="1" applyFill="1" applyBorder="1" applyAlignment="1">
      <alignment vertical="center"/>
    </xf>
    <xf numFmtId="0" fontId="11" fillId="0" borderId="0" xfId="0" applyFont="1" applyFill="1" applyBorder="1" applyAlignment="1">
      <alignment vertical="center"/>
    </xf>
    <xf numFmtId="0" fontId="2" fillId="0" borderId="0" xfId="0" applyFont="1" applyFill="1" applyBorder="1" applyAlignment="1">
      <alignment vertical="center"/>
    </xf>
    <xf numFmtId="15" fontId="2" fillId="0" borderId="0" xfId="0" applyNumberFormat="1" applyFont="1" applyFill="1" applyBorder="1" applyAlignment="1">
      <alignment horizontal="center" vertical="center"/>
    </xf>
    <xf numFmtId="0" fontId="2" fillId="0" borderId="0" xfId="0" applyFont="1" applyFill="1" applyBorder="1" applyAlignment="1">
      <alignment horizontal="left" vertical="center"/>
    </xf>
    <xf numFmtId="171" fontId="2" fillId="0" borderId="0" xfId="3" applyNumberFormat="1" applyFont="1" applyFill="1" applyBorder="1" applyAlignment="1">
      <alignment horizontal="right" vertical="center"/>
    </xf>
    <xf numFmtId="0" fontId="10" fillId="0" borderId="13" xfId="0" applyFont="1" applyFill="1" applyBorder="1" applyAlignment="1">
      <alignment vertical="center"/>
    </xf>
    <xf numFmtId="14" fontId="17" fillId="0" borderId="0" xfId="0" applyNumberFormat="1" applyFont="1" applyFill="1" applyBorder="1" applyAlignment="1">
      <alignment vertical="center"/>
    </xf>
    <xf numFmtId="3" fontId="4" fillId="0" borderId="17" xfId="0" applyNumberFormat="1" applyFont="1" applyFill="1" applyBorder="1" applyAlignment="1">
      <alignment horizontal="center" vertical="center"/>
    </xf>
    <xf numFmtId="9" fontId="4" fillId="0" borderId="17" xfId="0" applyNumberFormat="1" applyFont="1" applyFill="1" applyBorder="1" applyAlignment="1">
      <alignment horizontal="center" vertical="center"/>
    </xf>
    <xf numFmtId="4" fontId="4" fillId="0" borderId="17" xfId="0" applyNumberFormat="1" applyFont="1" applyFill="1" applyBorder="1" applyAlignment="1">
      <alignment horizontal="center" vertical="center"/>
    </xf>
    <xf numFmtId="4" fontId="4" fillId="0" borderId="18" xfId="0" applyNumberFormat="1" applyFont="1" applyFill="1" applyBorder="1" applyAlignment="1">
      <alignment horizontal="center" vertical="center"/>
    </xf>
    <xf numFmtId="3" fontId="4" fillId="0" borderId="16" xfId="0" applyNumberFormat="1" applyFont="1" applyFill="1" applyBorder="1" applyAlignment="1">
      <alignment horizontal="center" vertical="center"/>
    </xf>
    <xf numFmtId="9" fontId="4" fillId="0" borderId="16" xfId="0" applyNumberFormat="1" applyFont="1" applyFill="1" applyBorder="1" applyAlignment="1">
      <alignment horizontal="center" vertical="center"/>
    </xf>
    <xf numFmtId="4" fontId="4" fillId="0" borderId="16"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0" fontId="2" fillId="3" borderId="0" xfId="0" applyFont="1" applyFill="1" applyBorder="1" applyAlignment="1">
      <alignment vertical="center"/>
    </xf>
    <xf numFmtId="4" fontId="4" fillId="0" borderId="19" xfId="0" applyNumberFormat="1" applyFont="1" applyFill="1" applyBorder="1" applyAlignment="1">
      <alignment vertical="center"/>
    </xf>
    <xf numFmtId="10" fontId="4" fillId="0" borderId="19" xfId="0" applyNumberFormat="1" applyFont="1" applyFill="1" applyBorder="1" applyAlignment="1">
      <alignment horizontal="center" vertical="center"/>
    </xf>
    <xf numFmtId="9" fontId="4" fillId="0" borderId="19" xfId="0" applyNumberFormat="1" applyFont="1" applyFill="1" applyBorder="1" applyAlignment="1">
      <alignment horizontal="center" vertical="center"/>
    </xf>
    <xf numFmtId="2" fontId="4" fillId="0" borderId="19" xfId="0" applyNumberFormat="1" applyFont="1" applyFill="1" applyBorder="1" applyAlignment="1">
      <alignment horizontal="center" vertical="center"/>
    </xf>
    <xf numFmtId="4" fontId="4" fillId="0" borderId="19" xfId="0" applyNumberFormat="1" applyFont="1" applyFill="1" applyBorder="1" applyAlignment="1">
      <alignment horizontal="center" vertical="center"/>
    </xf>
    <xf numFmtId="4" fontId="4" fillId="0" borderId="8" xfId="0" applyNumberFormat="1" applyFont="1" applyFill="1" applyBorder="1" applyAlignment="1">
      <alignment horizontal="center" vertical="center"/>
    </xf>
    <xf numFmtId="4" fontId="3" fillId="0" borderId="12" xfId="0" applyNumberFormat="1" applyFont="1" applyFill="1" applyBorder="1" applyAlignment="1">
      <alignment horizontal="center" vertical="center"/>
    </xf>
    <xf numFmtId="0" fontId="14" fillId="0" borderId="21" xfId="0" applyFont="1" applyFill="1" applyBorder="1" applyAlignment="1">
      <alignment horizontal="center" vertical="center"/>
    </xf>
    <xf numFmtId="4" fontId="10" fillId="0" borderId="21" xfId="0" applyNumberFormat="1" applyFont="1" applyFill="1" applyBorder="1" applyAlignment="1">
      <alignment horizontal="center" vertical="center"/>
    </xf>
    <xf numFmtId="4" fontId="14" fillId="0" borderId="21" xfId="0" applyNumberFormat="1" applyFont="1" applyFill="1" applyBorder="1" applyAlignment="1">
      <alignment horizontal="center" vertical="center"/>
    </xf>
    <xf numFmtId="4" fontId="4" fillId="0" borderId="26" xfId="0" applyNumberFormat="1" applyFont="1" applyFill="1" applyBorder="1" applyAlignment="1">
      <alignment horizontal="center" vertical="center"/>
    </xf>
    <xf numFmtId="4" fontId="10" fillId="0" borderId="27" xfId="0" applyNumberFormat="1" applyFont="1" applyFill="1" applyBorder="1" applyAlignment="1">
      <alignment horizontal="center" vertical="center"/>
    </xf>
    <xf numFmtId="4" fontId="10" fillId="0" borderId="28" xfId="0" applyNumberFormat="1" applyFont="1" applyFill="1" applyBorder="1" applyAlignment="1">
      <alignment horizontal="center" vertical="center"/>
    </xf>
    <xf numFmtId="4" fontId="10" fillId="0" borderId="29" xfId="0" applyNumberFormat="1" applyFont="1" applyFill="1" applyBorder="1" applyAlignment="1">
      <alignment horizontal="center" vertical="center"/>
    </xf>
    <xf numFmtId="0" fontId="10" fillId="0" borderId="31" xfId="0" applyFont="1" applyFill="1" applyBorder="1" applyAlignment="1">
      <alignment vertical="center"/>
    </xf>
    <xf numFmtId="0" fontId="10" fillId="0" borderId="32" xfId="0" applyFont="1" applyFill="1" applyBorder="1" applyAlignment="1">
      <alignment vertical="center"/>
    </xf>
    <xf numFmtId="0" fontId="9" fillId="0" borderId="32" xfId="0" applyFont="1" applyFill="1" applyBorder="1" applyAlignment="1">
      <alignment vertical="center"/>
    </xf>
    <xf numFmtId="170" fontId="9" fillId="0" borderId="32" xfId="4" applyNumberFormat="1" applyFont="1" applyFill="1" applyBorder="1" applyAlignment="1">
      <alignment vertical="center"/>
    </xf>
    <xf numFmtId="166" fontId="10" fillId="0" borderId="32" xfId="4" applyNumberFormat="1" applyFont="1" applyFill="1" applyBorder="1" applyAlignment="1">
      <alignment vertical="center"/>
    </xf>
    <xf numFmtId="164" fontId="10" fillId="0" borderId="0" xfId="0" applyNumberFormat="1" applyFont="1" applyFill="1" applyAlignment="1">
      <alignment vertical="center"/>
    </xf>
    <xf numFmtId="167" fontId="18" fillId="0" borderId="30" xfId="0" applyNumberFormat="1" applyFont="1" applyFill="1" applyBorder="1" applyAlignment="1">
      <alignment horizontal="center" vertical="center"/>
    </xf>
    <xf numFmtId="167" fontId="18" fillId="0" borderId="24" xfId="0" applyNumberFormat="1" applyFont="1" applyFill="1" applyBorder="1" applyAlignment="1">
      <alignment horizontal="center" vertical="center"/>
    </xf>
    <xf numFmtId="167" fontId="18" fillId="0" borderId="22" xfId="0" applyNumberFormat="1" applyFont="1" applyFill="1" applyBorder="1" applyAlignment="1">
      <alignment horizontal="center" vertical="center"/>
    </xf>
    <xf numFmtId="167" fontId="18" fillId="0" borderId="20" xfId="0" applyNumberFormat="1" applyFont="1" applyFill="1" applyBorder="1" applyAlignment="1">
      <alignment horizontal="center" vertical="center"/>
    </xf>
    <xf numFmtId="167" fontId="18" fillId="0" borderId="23" xfId="0" applyNumberFormat="1" applyFont="1" applyFill="1" applyBorder="1" applyAlignment="1">
      <alignment horizontal="center" vertical="center"/>
    </xf>
    <xf numFmtId="167" fontId="18" fillId="0" borderId="25" xfId="0" applyNumberFormat="1" applyFont="1" applyFill="1" applyBorder="1" applyAlignment="1">
      <alignment horizontal="center" vertical="center"/>
    </xf>
    <xf numFmtId="172" fontId="4" fillId="0" borderId="17" xfId="0" applyNumberFormat="1" applyFont="1" applyFill="1" applyBorder="1" applyAlignment="1">
      <alignment horizontal="center" vertical="center"/>
    </xf>
    <xf numFmtId="172" fontId="4" fillId="0" borderId="16" xfId="0" applyNumberFormat="1" applyFont="1" applyFill="1" applyBorder="1" applyAlignment="1">
      <alignment horizontal="center" vertical="center"/>
    </xf>
    <xf numFmtId="9" fontId="4" fillId="0" borderId="0" xfId="15" applyFont="1" applyFill="1" applyBorder="1" applyAlignment="1">
      <alignment vertical="center"/>
    </xf>
    <xf numFmtId="10" fontId="9" fillId="0" borderId="32" xfId="15" applyNumberFormat="1" applyFont="1" applyFill="1" applyBorder="1" applyAlignment="1">
      <alignment vertical="center"/>
    </xf>
    <xf numFmtId="0" fontId="9" fillId="0" borderId="14" xfId="0" applyFont="1" applyFill="1" applyBorder="1" applyAlignment="1">
      <alignment horizontal="left" vertical="center"/>
    </xf>
    <xf numFmtId="164" fontId="9" fillId="0" borderId="15" xfId="1" applyFont="1" applyFill="1" applyBorder="1" applyAlignment="1">
      <alignment horizontal="center" vertical="center"/>
    </xf>
    <xf numFmtId="0" fontId="9" fillId="0" borderId="14" xfId="0" applyFont="1" applyFill="1" applyBorder="1" applyAlignment="1">
      <alignment vertical="center"/>
    </xf>
    <xf numFmtId="10" fontId="9" fillId="0" borderId="15" xfId="15" applyNumberFormat="1" applyFont="1" applyFill="1" applyBorder="1" applyAlignment="1">
      <alignment horizontal="right" vertical="center"/>
    </xf>
    <xf numFmtId="10" fontId="10" fillId="0" borderId="0" xfId="15" applyNumberFormat="1" applyFont="1" applyFill="1" applyAlignment="1">
      <alignment vertical="center"/>
    </xf>
    <xf numFmtId="173" fontId="10" fillId="0" borderId="0" xfId="15" applyNumberFormat="1" applyFont="1" applyFill="1" applyAlignment="1">
      <alignment vertical="center"/>
    </xf>
    <xf numFmtId="15" fontId="4" fillId="0" borderId="34" xfId="0" applyNumberFormat="1" applyFont="1" applyFill="1" applyBorder="1" applyAlignment="1">
      <alignment horizontal="center" vertical="center"/>
    </xf>
    <xf numFmtId="15" fontId="4" fillId="0" borderId="35" xfId="0" applyNumberFormat="1" applyFont="1" applyFill="1" applyBorder="1" applyAlignment="1">
      <alignment horizontal="center" vertical="center"/>
    </xf>
    <xf numFmtId="15" fontId="4" fillId="0" borderId="36" xfId="0" applyNumberFormat="1" applyFont="1" applyFill="1" applyBorder="1" applyAlignment="1">
      <alignment horizontal="center" vertical="center"/>
    </xf>
    <xf numFmtId="15" fontId="2" fillId="0" borderId="0" xfId="0" applyNumberFormat="1" applyFont="1" applyFill="1" applyBorder="1" applyAlignment="1">
      <alignment horizontal="right" vertical="center"/>
    </xf>
    <xf numFmtId="15" fontId="19" fillId="0" borderId="0" xfId="0" applyNumberFormat="1" applyFont="1" applyFill="1" applyBorder="1" applyAlignment="1" applyProtection="1">
      <alignment horizontal="right" vertical="center"/>
      <protection locked="0"/>
    </xf>
    <xf numFmtId="10" fontId="9" fillId="0" borderId="0" xfId="15" applyNumberFormat="1" applyFont="1" applyFill="1" applyBorder="1" applyAlignment="1">
      <alignment vertical="center"/>
    </xf>
    <xf numFmtId="10" fontId="21" fillId="3" borderId="15" xfId="15" applyNumberFormat="1" applyFont="1" applyFill="1" applyBorder="1" applyAlignment="1" applyProtection="1">
      <alignment horizontal="right" vertical="center"/>
      <protection locked="0"/>
    </xf>
    <xf numFmtId="0" fontId="9" fillId="0" borderId="0" xfId="0" applyFont="1" applyFill="1" applyBorder="1" applyAlignment="1">
      <alignment horizontal="left" vertical="center"/>
    </xf>
    <xf numFmtId="174" fontId="9" fillId="0" borderId="0" xfId="1" applyNumberFormat="1" applyFont="1" applyFill="1" applyBorder="1" applyAlignment="1">
      <alignment horizontal="right" vertical="center"/>
    </xf>
    <xf numFmtId="164" fontId="9" fillId="0" borderId="0" xfId="1" applyFont="1" applyFill="1" applyBorder="1" applyAlignment="1">
      <alignment horizontal="center" vertical="center"/>
    </xf>
    <xf numFmtId="0" fontId="20" fillId="0" borderId="14" xfId="0" applyFont="1" applyFill="1" applyBorder="1" applyAlignment="1">
      <alignment horizontal="left" vertical="center"/>
    </xf>
    <xf numFmtId="0" fontId="21" fillId="3" borderId="14" xfId="0" applyFont="1" applyFill="1" applyBorder="1" applyAlignment="1">
      <alignment horizontal="left" vertical="center"/>
    </xf>
    <xf numFmtId="166" fontId="10" fillId="0" borderId="0" xfId="15" applyNumberFormat="1" applyFont="1" applyFill="1" applyAlignment="1">
      <alignment vertical="center"/>
    </xf>
    <xf numFmtId="15" fontId="19" fillId="3" borderId="0" xfId="0" applyNumberFormat="1" applyFont="1" applyFill="1" applyBorder="1" applyAlignment="1" applyProtection="1">
      <alignment horizontal="right" vertical="center"/>
      <protection locked="0"/>
    </xf>
    <xf numFmtId="0" fontId="21" fillId="0" borderId="0" xfId="0" applyFont="1" applyFill="1" applyBorder="1" applyAlignment="1">
      <alignment horizontal="left" vertical="center"/>
    </xf>
    <xf numFmtId="10" fontId="21" fillId="0" borderId="0" xfId="15" applyNumberFormat="1" applyFont="1" applyFill="1" applyBorder="1" applyAlignment="1">
      <alignment horizontal="right" vertical="center"/>
    </xf>
    <xf numFmtId="0" fontId="10" fillId="0" borderId="0" xfId="0" applyFont="1" applyFill="1" applyAlignment="1">
      <alignment vertical="center"/>
    </xf>
    <xf numFmtId="0" fontId="10" fillId="0" borderId="0" xfId="0" applyFont="1" applyFill="1" applyAlignment="1">
      <alignment vertical="center"/>
    </xf>
    <xf numFmtId="0" fontId="10" fillId="0" borderId="0" xfId="0" applyFont="1" applyFill="1" applyBorder="1" applyAlignment="1">
      <alignment vertical="center"/>
    </xf>
    <xf numFmtId="0" fontId="10" fillId="0" borderId="32" xfId="0" applyFont="1" applyFill="1" applyBorder="1" applyAlignment="1">
      <alignment vertical="center"/>
    </xf>
    <xf numFmtId="0" fontId="10" fillId="0" borderId="13" xfId="0" applyFont="1" applyFill="1" applyBorder="1" applyAlignment="1">
      <alignment vertical="center"/>
    </xf>
    <xf numFmtId="0" fontId="0" fillId="0" borderId="0" xfId="0"/>
    <xf numFmtId="0" fontId="10" fillId="0" borderId="0" xfId="0" applyFont="1" applyFill="1" applyBorder="1" applyAlignment="1">
      <alignment vertical="center"/>
    </xf>
    <xf numFmtId="0" fontId="10" fillId="0" borderId="32" xfId="0" applyFont="1" applyFill="1" applyBorder="1" applyAlignment="1">
      <alignment vertical="center"/>
    </xf>
    <xf numFmtId="0" fontId="10" fillId="0" borderId="13" xfId="0" applyFont="1" applyFill="1" applyBorder="1" applyAlignment="1">
      <alignment vertical="center"/>
    </xf>
    <xf numFmtId="0" fontId="10" fillId="0" borderId="4" xfId="0" applyFont="1" applyFill="1" applyBorder="1" applyAlignment="1">
      <alignment vertical="center"/>
    </xf>
    <xf numFmtId="0" fontId="10" fillId="0" borderId="5" xfId="0" applyFont="1" applyFill="1" applyBorder="1" applyAlignment="1">
      <alignment vertical="center"/>
    </xf>
    <xf numFmtId="0" fontId="10" fillId="0" borderId="33" xfId="0" applyFont="1" applyFill="1" applyBorder="1" applyAlignment="1">
      <alignment vertical="center"/>
    </xf>
    <xf numFmtId="4" fontId="23" fillId="0" borderId="0" xfId="0" applyNumberFormat="1" applyFont="1" applyFill="1" applyBorder="1" applyAlignment="1">
      <alignment vertical="center"/>
    </xf>
    <xf numFmtId="10" fontId="2" fillId="0" borderId="0" xfId="0" applyNumberFormat="1" applyFont="1" applyFill="1" applyBorder="1" applyAlignment="1">
      <alignment horizontal="center" vertical="center"/>
    </xf>
    <xf numFmtId="2" fontId="2" fillId="0" borderId="0" xfId="0" applyNumberFormat="1" applyFont="1" applyFill="1" applyBorder="1" applyAlignment="1">
      <alignment horizontal="center" vertical="center"/>
    </xf>
    <xf numFmtId="15" fontId="2" fillId="0" borderId="0" xfId="0" applyNumberFormat="1" applyFont="1" applyFill="1" applyBorder="1" applyAlignment="1">
      <alignment vertical="center"/>
    </xf>
    <xf numFmtId="4" fontId="23" fillId="0" borderId="0" xfId="0" applyNumberFormat="1" applyFont="1" applyFill="1" applyBorder="1" applyAlignment="1">
      <alignment horizontal="center" vertical="center"/>
    </xf>
    <xf numFmtId="175" fontId="10" fillId="0" borderId="0" xfId="0" applyNumberFormat="1" applyFont="1" applyFill="1" applyAlignment="1">
      <alignment vertical="center"/>
    </xf>
    <xf numFmtId="10" fontId="9" fillId="0" borderId="0" xfId="15" applyNumberFormat="1" applyFont="1" applyFill="1" applyBorder="1" applyAlignment="1">
      <alignment horizontal="right" vertical="center"/>
    </xf>
    <xf numFmtId="10" fontId="22" fillId="0" borderId="0" xfId="15" applyNumberFormat="1" applyFont="1" applyFill="1" applyBorder="1" applyAlignment="1" applyProtection="1">
      <alignment vertical="center"/>
      <protection locked="0"/>
    </xf>
    <xf numFmtId="10" fontId="22" fillId="0" borderId="17" xfId="0" applyNumberFormat="1" applyFont="1" applyFill="1" applyBorder="1" applyAlignment="1" applyProtection="1">
      <alignment horizontal="center" vertical="center"/>
      <protection locked="0"/>
    </xf>
    <xf numFmtId="10" fontId="22" fillId="0" borderId="16" xfId="0" applyNumberFormat="1"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xf>
    <xf numFmtId="10" fontId="13" fillId="0" borderId="0" xfId="15" applyNumberFormat="1" applyFont="1" applyFill="1" applyBorder="1" applyAlignment="1" applyProtection="1">
      <alignment horizontal="center" vertical="center"/>
    </xf>
    <xf numFmtId="0" fontId="10" fillId="0" borderId="0" xfId="0" applyFont="1" applyFill="1" applyAlignment="1" applyProtection="1">
      <alignment vertical="center"/>
    </xf>
    <xf numFmtId="10" fontId="9" fillId="0" borderId="15" xfId="15" applyNumberFormat="1" applyFont="1" applyFill="1" applyBorder="1" applyAlignment="1" applyProtection="1">
      <alignment horizontal="right" vertical="center"/>
    </xf>
    <xf numFmtId="0" fontId="9" fillId="0" borderId="0" xfId="0" applyFont="1" applyFill="1" applyBorder="1" applyAlignment="1" applyProtection="1">
      <alignment vertical="center"/>
    </xf>
    <xf numFmtId="2" fontId="9" fillId="0" borderId="15" xfId="1" applyNumberFormat="1" applyFont="1" applyFill="1" applyBorder="1" applyAlignment="1" applyProtection="1">
      <alignment horizontal="righ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31" xfId="0" applyFont="1" applyBorder="1" applyAlignment="1">
      <alignment horizontal="left" vertical="center" wrapText="1"/>
    </xf>
    <xf numFmtId="0" fontId="18" fillId="0" borderId="13" xfId="0" applyFont="1" applyBorder="1" applyAlignment="1">
      <alignment horizontal="left" vertical="center" wrapText="1"/>
    </xf>
    <xf numFmtId="0" fontId="18" fillId="0" borderId="0" xfId="0" applyFont="1" applyBorder="1" applyAlignment="1">
      <alignment horizontal="left" vertical="center" wrapText="1"/>
    </xf>
    <xf numFmtId="0" fontId="18" fillId="0" borderId="32"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33" xfId="0" applyFont="1" applyBorder="1" applyAlignment="1">
      <alignment horizontal="left" vertical="center" wrapText="1"/>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15" fontId="18" fillId="3" borderId="6" xfId="0" applyNumberFormat="1" applyFont="1" applyFill="1" applyBorder="1" applyAlignment="1">
      <alignment horizontal="center" vertical="center" wrapText="1"/>
    </xf>
    <xf numFmtId="15" fontId="18" fillId="3" borderId="9" xfId="0" applyNumberFormat="1" applyFont="1" applyFill="1" applyBorder="1" applyAlignment="1">
      <alignment horizontal="center" vertical="center" wrapText="1"/>
    </xf>
    <xf numFmtId="167" fontId="18" fillId="3" borderId="19" xfId="0" applyNumberFormat="1" applyFont="1" applyFill="1" applyBorder="1" applyAlignment="1">
      <alignment horizontal="center" vertical="center" wrapText="1"/>
    </xf>
    <xf numFmtId="167" fontId="18" fillId="3" borderId="16" xfId="0" applyNumberFormat="1" applyFont="1" applyFill="1" applyBorder="1" applyAlignment="1">
      <alignment horizontal="center" vertical="center" wrapText="1"/>
    </xf>
    <xf numFmtId="15" fontId="18" fillId="3" borderId="19" xfId="0" applyNumberFormat="1" applyFont="1" applyFill="1" applyBorder="1" applyAlignment="1">
      <alignment horizontal="center" vertical="center" wrapText="1"/>
    </xf>
    <xf numFmtId="15" fontId="18" fillId="3" borderId="16" xfId="0" applyNumberFormat="1"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16" xfId="0" applyFont="1" applyFill="1" applyBorder="1" applyAlignment="1">
      <alignment horizontal="center" vertical="center" wrapText="1"/>
    </xf>
    <xf numFmtId="167" fontId="18" fillId="3" borderId="8" xfId="0" applyNumberFormat="1" applyFont="1" applyFill="1" applyBorder="1" applyAlignment="1">
      <alignment horizontal="center" vertical="center" wrapText="1"/>
    </xf>
    <xf numFmtId="167" fontId="18" fillId="3" borderId="11" xfId="0" applyNumberFormat="1" applyFont="1" applyFill="1" applyBorder="1" applyAlignment="1">
      <alignment horizontal="center" vertical="center" wrapText="1"/>
    </xf>
    <xf numFmtId="166" fontId="22" fillId="0" borderId="0" xfId="15" applyNumberFormat="1" applyFont="1" applyFill="1" applyBorder="1" applyAlignment="1" applyProtection="1">
      <alignment vertical="center"/>
      <protection locked="0"/>
    </xf>
  </cellXfs>
  <cellStyles count="16">
    <cellStyle name="Cambiar to&amp;do" xfId="5"/>
    <cellStyle name="F2" xfId="6"/>
    <cellStyle name="F3" xfId="7"/>
    <cellStyle name="F4" xfId="8"/>
    <cellStyle name="F5" xfId="9"/>
    <cellStyle name="F6" xfId="10"/>
    <cellStyle name="F7" xfId="11"/>
    <cellStyle name="F8" xfId="12"/>
    <cellStyle name="Millares" xfId="1" builtinId="3"/>
    <cellStyle name="Millares 2" xfId="3"/>
    <cellStyle name="Normal" xfId="0" builtinId="0"/>
    <cellStyle name="Normal 2" xfId="2"/>
    <cellStyle name="Output Column Headings" xfId="13"/>
    <cellStyle name="Output Line Items" xfId="14"/>
    <cellStyle name="Porcentaje" xfId="15" builtinId="5"/>
    <cellStyle name="Porcentaje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cid:image003.png@01D2AD74.16BFB600" TargetMode="External"/><Relationship Id="rId5" Type="http://schemas.openxmlformats.org/officeDocument/2006/relationships/image" Target="../media/image5.png"/><Relationship Id="rId4" Type="http://schemas.openxmlformats.org/officeDocument/2006/relationships/image" Target="../media/image4.jpeg"/><Relationship Id="rId9" Type="http://schemas.openxmlformats.org/officeDocument/2006/relationships/image" Target="../media/image8.jpeg"/></Relationships>
</file>

<file path=xl/drawings/_rels/drawing2.xml.rels><?xml version="1.0" encoding="UTF-8" standalone="yes"?>
<Relationships xmlns="http://schemas.openxmlformats.org/package/2006/relationships"><Relationship Id="rId8" Type="http://schemas.openxmlformats.org/officeDocument/2006/relationships/image" Target="../media/image7.jpeg"/><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cid:image003.png@01D2AD74.16BFB600" TargetMode="External"/><Relationship Id="rId5" Type="http://schemas.openxmlformats.org/officeDocument/2006/relationships/image" Target="../media/image5.png"/><Relationship Id="rId4" Type="http://schemas.openxmlformats.org/officeDocument/2006/relationships/image" Target="../media/image4.jpeg"/><Relationship Id="rId9"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9</xdr:col>
      <xdr:colOff>619125</xdr:colOff>
      <xdr:row>4</xdr:row>
      <xdr:rowOff>96610</xdr:rowOff>
    </xdr:from>
    <xdr:to>
      <xdr:col>10</xdr:col>
      <xdr:colOff>973729</xdr:colOff>
      <xdr:row>7</xdr:row>
      <xdr:rowOff>165524</xdr:rowOff>
    </xdr:to>
    <xdr:pic>
      <xdr:nvPicPr>
        <xdr:cNvPr id="2"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82025" y="763360"/>
          <a:ext cx="1173754" cy="640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266700</xdr:colOff>
      <xdr:row>33</xdr:row>
      <xdr:rowOff>38100</xdr:rowOff>
    </xdr:from>
    <xdr:to>
      <xdr:col>7</xdr:col>
      <xdr:colOff>388537</xdr:colOff>
      <xdr:row>35</xdr:row>
      <xdr:rowOff>71441</xdr:rowOff>
    </xdr:to>
    <xdr:pic>
      <xdr:nvPicPr>
        <xdr:cNvPr id="3" name="Picture 2"/>
        <xdr:cNvPicPr>
          <a:picLocks noChangeAspect="1" noChangeArrowheads="1"/>
        </xdr:cNvPicPr>
      </xdr:nvPicPr>
      <xdr:blipFill>
        <a:blip xmlns:r="http://schemas.openxmlformats.org/officeDocument/2006/relationships" r:embed="rId2" cstate="print"/>
        <a:srcRect l="366" t="12695" r="87183" b="80469"/>
        <a:stretch>
          <a:fillRect/>
        </a:stretch>
      </xdr:blipFill>
      <xdr:spPr bwMode="auto">
        <a:xfrm>
          <a:off x="4610100" y="5819775"/>
          <a:ext cx="2160187" cy="423866"/>
        </a:xfrm>
        <a:prstGeom prst="rect">
          <a:avLst/>
        </a:prstGeom>
        <a:noFill/>
        <a:ln w="9525">
          <a:noFill/>
          <a:miter lim="800000"/>
          <a:headEnd/>
          <a:tailEnd/>
        </a:ln>
        <a:effectLst/>
      </xdr:spPr>
    </xdr:pic>
    <xdr:clientData/>
  </xdr:twoCellAnchor>
  <xdr:twoCellAnchor>
    <xdr:from>
      <xdr:col>1</xdr:col>
      <xdr:colOff>38100</xdr:colOff>
      <xdr:row>37</xdr:row>
      <xdr:rowOff>76200</xdr:rowOff>
    </xdr:from>
    <xdr:to>
      <xdr:col>2</xdr:col>
      <xdr:colOff>1333500</xdr:colOff>
      <xdr:row>39</xdr:row>
      <xdr:rowOff>57150</xdr:rowOff>
    </xdr:to>
    <xdr:pic>
      <xdr:nvPicPr>
        <xdr:cNvPr id="8" name="Imagen 6" descr="Banco Galicia"/>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1975" y="6629400"/>
          <a:ext cx="14859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1590675</xdr:colOff>
      <xdr:row>37</xdr:row>
      <xdr:rowOff>54605</xdr:rowOff>
    </xdr:from>
    <xdr:to>
      <xdr:col>3</xdr:col>
      <xdr:colOff>828675</xdr:colOff>
      <xdr:row>39</xdr:row>
      <xdr:rowOff>19051</xdr:rowOff>
    </xdr:to>
    <xdr:pic>
      <xdr:nvPicPr>
        <xdr:cNvPr id="9" name="Imagen 10" descr="C:\Documents and Settings\bacs0044\Configuración local\Temp\Rar$DI02.062\BACS logo-01.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16667" t="31081" r="17055" b="31017"/>
        <a:stretch>
          <a:fillRect/>
        </a:stretch>
      </xdr:blipFill>
      <xdr:spPr bwMode="auto">
        <a:xfrm>
          <a:off x="2305050" y="6607805"/>
          <a:ext cx="1057275" cy="345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933450</xdr:colOff>
      <xdr:row>37</xdr:row>
      <xdr:rowOff>38099</xdr:rowOff>
    </xdr:from>
    <xdr:to>
      <xdr:col>5</xdr:col>
      <xdr:colOff>679904</xdr:colOff>
      <xdr:row>39</xdr:row>
      <xdr:rowOff>104774</xdr:rowOff>
    </xdr:to>
    <xdr:pic>
      <xdr:nvPicPr>
        <xdr:cNvPr id="10" name="Picture 1" descr="cid:image003.png@01D2AD74.16BFB600"/>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l="-1379" t="14285"/>
        <a:stretch>
          <a:fillRect/>
        </a:stretch>
      </xdr:blipFill>
      <xdr:spPr bwMode="auto">
        <a:xfrm>
          <a:off x="3467100" y="6591299"/>
          <a:ext cx="1556204"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657225</xdr:colOff>
      <xdr:row>37</xdr:row>
      <xdr:rowOff>38100</xdr:rowOff>
    </xdr:from>
    <xdr:to>
      <xdr:col>7</xdr:col>
      <xdr:colOff>800100</xdr:colOff>
      <xdr:row>39</xdr:row>
      <xdr:rowOff>104775</xdr:rowOff>
    </xdr:to>
    <xdr:pic>
      <xdr:nvPicPr>
        <xdr:cNvPr id="11" name="Imagen 3"/>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000625" y="6591300"/>
          <a:ext cx="20097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847725</xdr:colOff>
      <xdr:row>36</xdr:row>
      <xdr:rowOff>114300</xdr:rowOff>
    </xdr:from>
    <xdr:to>
      <xdr:col>9</xdr:col>
      <xdr:colOff>581025</xdr:colOff>
      <xdr:row>39</xdr:row>
      <xdr:rowOff>152400</xdr:rowOff>
    </xdr:to>
    <xdr:pic>
      <xdr:nvPicPr>
        <xdr:cNvPr id="12" name="Imagen 3"/>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058025" y="6477000"/>
          <a:ext cx="14859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400050</xdr:colOff>
      <xdr:row>36</xdr:row>
      <xdr:rowOff>171450</xdr:rowOff>
    </xdr:from>
    <xdr:to>
      <xdr:col>12</xdr:col>
      <xdr:colOff>161925</xdr:colOff>
      <xdr:row>39</xdr:row>
      <xdr:rowOff>133350</xdr:rowOff>
    </xdr:to>
    <xdr:pic>
      <xdr:nvPicPr>
        <xdr:cNvPr id="13" name="Imagen 1" descr="http://www.luxembourgforfinance.com/sites/luxembourgforfinance/files/styles/large/public/icbc.jpg?itok=PZdYyTKP"/>
        <xdr:cNvPicPr>
          <a:picLocks noChangeAspect="1" noChangeArrowheads="1"/>
        </xdr:cNvPicPr>
      </xdr:nvPicPr>
      <xdr:blipFill>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62950" y="6534150"/>
          <a:ext cx="17716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854983</xdr:colOff>
      <xdr:row>5</xdr:row>
      <xdr:rowOff>1360</xdr:rowOff>
    </xdr:from>
    <xdr:to>
      <xdr:col>10</xdr:col>
      <xdr:colOff>926104</xdr:colOff>
      <xdr:row>8</xdr:row>
      <xdr:rowOff>149498</xdr:rowOff>
    </xdr:to>
    <xdr:pic>
      <xdr:nvPicPr>
        <xdr:cNvPr id="3" name="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8340" y="790574"/>
          <a:ext cx="1746082" cy="828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266700</xdr:colOff>
      <xdr:row>37</xdr:row>
      <xdr:rowOff>38100</xdr:rowOff>
    </xdr:from>
    <xdr:to>
      <xdr:col>7</xdr:col>
      <xdr:colOff>388537</xdr:colOff>
      <xdr:row>39</xdr:row>
      <xdr:rowOff>42866</xdr:rowOff>
    </xdr:to>
    <xdr:pic>
      <xdr:nvPicPr>
        <xdr:cNvPr id="4" name="Picture 2"/>
        <xdr:cNvPicPr>
          <a:picLocks noChangeAspect="1" noChangeArrowheads="1"/>
        </xdr:cNvPicPr>
      </xdr:nvPicPr>
      <xdr:blipFill>
        <a:blip xmlns:r="http://schemas.openxmlformats.org/officeDocument/2006/relationships" r:embed="rId2" cstate="print"/>
        <a:srcRect l="366" t="12695" r="87183" b="80469"/>
        <a:stretch>
          <a:fillRect/>
        </a:stretch>
      </xdr:blipFill>
      <xdr:spPr bwMode="auto">
        <a:xfrm>
          <a:off x="4610100" y="5819775"/>
          <a:ext cx="2160187" cy="423866"/>
        </a:xfrm>
        <a:prstGeom prst="rect">
          <a:avLst/>
        </a:prstGeom>
        <a:noFill/>
        <a:ln w="9525">
          <a:noFill/>
          <a:miter lim="800000"/>
          <a:headEnd/>
          <a:tailEnd/>
        </a:ln>
        <a:effectLst/>
      </xdr:spPr>
    </xdr:pic>
    <xdr:clientData/>
  </xdr:twoCellAnchor>
  <xdr:twoCellAnchor>
    <xdr:from>
      <xdr:col>1</xdr:col>
      <xdr:colOff>38100</xdr:colOff>
      <xdr:row>41</xdr:row>
      <xdr:rowOff>76200</xdr:rowOff>
    </xdr:from>
    <xdr:to>
      <xdr:col>2</xdr:col>
      <xdr:colOff>1333500</xdr:colOff>
      <xdr:row>43</xdr:row>
      <xdr:rowOff>57150</xdr:rowOff>
    </xdr:to>
    <xdr:pic>
      <xdr:nvPicPr>
        <xdr:cNvPr id="5" name="Imagen 6" descr="Banco Galicia"/>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1975" y="6629400"/>
          <a:ext cx="14859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1590675</xdr:colOff>
      <xdr:row>41</xdr:row>
      <xdr:rowOff>54605</xdr:rowOff>
    </xdr:from>
    <xdr:to>
      <xdr:col>3</xdr:col>
      <xdr:colOff>828675</xdr:colOff>
      <xdr:row>43</xdr:row>
      <xdr:rowOff>19051</xdr:rowOff>
    </xdr:to>
    <xdr:pic>
      <xdr:nvPicPr>
        <xdr:cNvPr id="6" name="Imagen 10" descr="C:\Documents and Settings\bacs0044\Configuración local\Temp\Rar$DI02.062\BACS logo-01.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16667" t="31081" r="17055" b="31017"/>
        <a:stretch>
          <a:fillRect/>
        </a:stretch>
      </xdr:blipFill>
      <xdr:spPr bwMode="auto">
        <a:xfrm>
          <a:off x="2305050" y="6607805"/>
          <a:ext cx="1057275" cy="345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933450</xdr:colOff>
      <xdr:row>41</xdr:row>
      <xdr:rowOff>38099</xdr:rowOff>
    </xdr:from>
    <xdr:to>
      <xdr:col>5</xdr:col>
      <xdr:colOff>679904</xdr:colOff>
      <xdr:row>43</xdr:row>
      <xdr:rowOff>104774</xdr:rowOff>
    </xdr:to>
    <xdr:pic>
      <xdr:nvPicPr>
        <xdr:cNvPr id="7" name="Picture 1" descr="cid:image003.png@01D2AD74.16BFB600"/>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l="-1379" t="14285"/>
        <a:stretch>
          <a:fillRect/>
        </a:stretch>
      </xdr:blipFill>
      <xdr:spPr bwMode="auto">
        <a:xfrm>
          <a:off x="3467100" y="6591299"/>
          <a:ext cx="1556204"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657225</xdr:colOff>
      <xdr:row>41</xdr:row>
      <xdr:rowOff>38100</xdr:rowOff>
    </xdr:from>
    <xdr:to>
      <xdr:col>7</xdr:col>
      <xdr:colOff>800100</xdr:colOff>
      <xdr:row>43</xdr:row>
      <xdr:rowOff>104775</xdr:rowOff>
    </xdr:to>
    <xdr:pic>
      <xdr:nvPicPr>
        <xdr:cNvPr id="8" name="Imagen 3"/>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000625" y="6591300"/>
          <a:ext cx="21812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847725</xdr:colOff>
      <xdr:row>40</xdr:row>
      <xdr:rowOff>114300</xdr:rowOff>
    </xdr:from>
    <xdr:to>
      <xdr:col>9</xdr:col>
      <xdr:colOff>581025</xdr:colOff>
      <xdr:row>43</xdr:row>
      <xdr:rowOff>152400</xdr:rowOff>
    </xdr:to>
    <xdr:pic>
      <xdr:nvPicPr>
        <xdr:cNvPr id="9" name="Imagen 3"/>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229475" y="6477000"/>
          <a:ext cx="15335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400050</xdr:colOff>
      <xdr:row>40</xdr:row>
      <xdr:rowOff>171450</xdr:rowOff>
    </xdr:from>
    <xdr:to>
      <xdr:col>12</xdr:col>
      <xdr:colOff>161925</xdr:colOff>
      <xdr:row>43</xdr:row>
      <xdr:rowOff>133350</xdr:rowOff>
    </xdr:to>
    <xdr:pic>
      <xdr:nvPicPr>
        <xdr:cNvPr id="10" name="Imagen 1" descr="http://www.luxembourgforfinance.com/sites/luxembourgforfinance/files/styles/large/public/icbc.jpg?itok=PZdYyTKP"/>
        <xdr:cNvPicPr>
          <a:picLocks noChangeAspect="1" noChangeArrowheads="1"/>
        </xdr:cNvPicPr>
      </xdr:nvPicPr>
      <xdr:blipFill>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82025" y="6534150"/>
          <a:ext cx="17716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C253"/>
  <sheetViews>
    <sheetView showGridLines="0" showRowColHeaders="0" workbookViewId="0">
      <selection activeCell="H25" sqref="H25"/>
    </sheetView>
  </sheetViews>
  <sheetFormatPr baseColWidth="10" defaultColWidth="11.42578125" defaultRowHeight="12"/>
  <cols>
    <col min="1" max="1" width="7.85546875" style="4" customWidth="1"/>
    <col min="2" max="2" width="2.85546875" style="4" customWidth="1"/>
    <col min="3" max="3" width="27.28515625" style="4" customWidth="1"/>
    <col min="4" max="4" width="15.7109375" style="4" customWidth="1"/>
    <col min="5" max="5" width="11.42578125" style="4" customWidth="1"/>
    <col min="6" max="6" width="14.5703125" style="4" customWidth="1"/>
    <col min="7" max="7" width="16" style="4" customWidth="1"/>
    <col min="8" max="8" width="13.140625" style="4" customWidth="1"/>
    <col min="9" max="9" width="13.85546875" style="4" bestFit="1" customWidth="1"/>
    <col min="10" max="10" width="12.28515625" style="4" customWidth="1"/>
    <col min="11" max="11" width="15.140625" style="4" customWidth="1"/>
    <col min="12" max="12" width="2.7109375" style="4" customWidth="1"/>
    <col min="13" max="13" width="7.42578125" style="4" customWidth="1"/>
    <col min="14" max="14" width="19.7109375" style="4" hidden="1" customWidth="1"/>
    <col min="15" max="15" width="16.28515625" style="4" hidden="1" customWidth="1"/>
    <col min="16" max="16" width="18.42578125" style="4" hidden="1" customWidth="1"/>
    <col min="17" max="17" width="12.42578125" style="4" hidden="1" customWidth="1"/>
    <col min="18" max="18" width="20.28515625" style="4" hidden="1" customWidth="1"/>
    <col min="19" max="19" width="14.7109375" style="4" customWidth="1"/>
    <col min="20" max="20" width="15.7109375" style="4" customWidth="1"/>
    <col min="21" max="21" width="13.85546875" style="4" customWidth="1"/>
    <col min="22" max="22" width="12" style="4" customWidth="1"/>
    <col min="23" max="23" width="9.140625" style="4" customWidth="1"/>
    <col min="24" max="24" width="9.85546875" style="4" customWidth="1"/>
    <col min="25" max="25" width="12.28515625" style="4" customWidth="1"/>
    <col min="26" max="28" width="11.42578125" style="4"/>
    <col min="29" max="29" width="12.42578125" style="4" bestFit="1" customWidth="1"/>
    <col min="30" max="16384" width="11.42578125" style="4"/>
  </cols>
  <sheetData>
    <row r="2" spans="2:18" ht="9" customHeight="1" thickBot="1">
      <c r="B2" s="29"/>
      <c r="C2" s="30"/>
      <c r="D2" s="30"/>
      <c r="E2" s="30"/>
      <c r="F2" s="31"/>
      <c r="G2" s="31"/>
      <c r="H2" s="31"/>
      <c r="I2" s="30"/>
      <c r="J2" s="30"/>
      <c r="K2" s="30"/>
      <c r="L2" s="63"/>
    </row>
    <row r="3" spans="2:18" ht="15.75" customHeight="1">
      <c r="B3" s="32"/>
      <c r="C3" s="138" t="s">
        <v>23</v>
      </c>
      <c r="D3" s="139"/>
      <c r="E3" s="139"/>
      <c r="F3" s="139"/>
      <c r="G3" s="139"/>
      <c r="H3" s="139"/>
      <c r="I3" s="139"/>
      <c r="J3" s="139"/>
      <c r="K3" s="140"/>
      <c r="L3" s="64"/>
    </row>
    <row r="4" spans="2:18" ht="15.75" customHeight="1" thickBot="1">
      <c r="B4" s="32"/>
      <c r="C4" s="141"/>
      <c r="D4" s="142"/>
      <c r="E4" s="142"/>
      <c r="F4" s="142"/>
      <c r="G4" s="142"/>
      <c r="H4" s="142"/>
      <c r="I4" s="142"/>
      <c r="J4" s="142"/>
      <c r="K4" s="143"/>
      <c r="L4" s="64"/>
    </row>
    <row r="5" spans="2:18" ht="9" customHeight="1">
      <c r="B5" s="32"/>
      <c r="C5" s="7"/>
      <c r="D5" s="7"/>
      <c r="E5" s="7"/>
      <c r="F5" s="33"/>
      <c r="G5" s="33"/>
      <c r="H5" s="33"/>
      <c r="I5" s="7"/>
      <c r="J5" s="7"/>
      <c r="K5" s="7"/>
      <c r="L5" s="64"/>
    </row>
    <row r="6" spans="2:18" ht="18" customHeight="1">
      <c r="B6" s="32"/>
      <c r="C6" s="34" t="s">
        <v>29</v>
      </c>
      <c r="D6" s="88">
        <v>43034</v>
      </c>
      <c r="I6" s="123"/>
      <c r="J6" s="124"/>
      <c r="K6" s="125"/>
      <c r="L6" s="64"/>
      <c r="M6" s="3"/>
    </row>
    <row r="7" spans="2:18" ht="18" customHeight="1">
      <c r="B7" s="32"/>
      <c r="C7" s="34" t="s">
        <v>27</v>
      </c>
      <c r="D7" s="88">
        <f>+WORKDAY(D6,4)</f>
        <v>43040</v>
      </c>
      <c r="H7" s="101"/>
      <c r="I7" s="123"/>
      <c r="J7" s="124"/>
      <c r="K7" s="125"/>
      <c r="L7" s="64"/>
      <c r="M7" s="3"/>
    </row>
    <row r="8" spans="2:18" ht="18" customHeight="1">
      <c r="B8" s="38"/>
      <c r="C8" s="34" t="s">
        <v>1</v>
      </c>
      <c r="D8" s="88">
        <f>+EDATE(D7,24)</f>
        <v>43770</v>
      </c>
      <c r="H8" s="102"/>
      <c r="I8" s="125"/>
      <c r="J8" s="125"/>
      <c r="K8" s="125"/>
      <c r="L8" s="65"/>
      <c r="M8" s="2"/>
      <c r="O8" s="16"/>
    </row>
    <row r="9" spans="2:18" ht="18" customHeight="1">
      <c r="B9" s="38"/>
      <c r="C9" s="48" t="s">
        <v>5</v>
      </c>
      <c r="D9" s="98">
        <f>+D7</f>
        <v>43040</v>
      </c>
      <c r="H9" s="102"/>
      <c r="I9" s="125"/>
      <c r="J9" s="125"/>
      <c r="K9" s="125"/>
      <c r="L9" s="65"/>
      <c r="M9" s="25"/>
      <c r="O9" s="5"/>
      <c r="P9" s="23"/>
      <c r="R9" s="9"/>
    </row>
    <row r="10" spans="2:18" ht="18" customHeight="1">
      <c r="B10" s="38"/>
      <c r="C10" s="34" t="s">
        <v>3</v>
      </c>
      <c r="D10" s="88">
        <f>+EDATE(D11,3)</f>
        <v>43132</v>
      </c>
      <c r="G10" s="79" t="s">
        <v>33</v>
      </c>
      <c r="H10" s="126">
        <v>1</v>
      </c>
      <c r="I10" s="90"/>
      <c r="J10" s="25"/>
      <c r="L10" s="78"/>
      <c r="M10" s="25"/>
      <c r="O10" s="5"/>
      <c r="P10" s="24"/>
      <c r="R10" s="8"/>
    </row>
    <row r="11" spans="2:18" ht="18" customHeight="1">
      <c r="B11" s="38"/>
      <c r="C11" s="34" t="s">
        <v>2</v>
      </c>
      <c r="D11" s="88">
        <f>LOOKUP(D9,C22:C30,C22:C30)</f>
        <v>43040</v>
      </c>
      <c r="G11" s="79" t="s">
        <v>14</v>
      </c>
      <c r="H11" s="82">
        <f>XIRR(J22:J30,C22:C30)</f>
        <v>0.2915141522884368</v>
      </c>
      <c r="I11" s="79" t="s">
        <v>18</v>
      </c>
      <c r="J11" s="80">
        <f>+P22</f>
        <v>1.6126096268339976</v>
      </c>
      <c r="L11" s="66"/>
      <c r="M11" s="26"/>
      <c r="N11" s="11"/>
      <c r="O11" s="11"/>
      <c r="P11" s="11"/>
    </row>
    <row r="12" spans="2:18" ht="18" customHeight="1">
      <c r="B12" s="38"/>
      <c r="C12" s="36" t="s">
        <v>6</v>
      </c>
      <c r="D12" s="37">
        <v>100</v>
      </c>
      <c r="G12" s="79" t="s">
        <v>15</v>
      </c>
      <c r="H12" s="82">
        <f>+(((H11+1)^(90/365))-1)*365/90</f>
        <v>0.26405576608682663</v>
      </c>
      <c r="I12" s="79" t="s">
        <v>17</v>
      </c>
      <c r="J12" s="80">
        <f>+J11/(1+H11/4)</f>
        <v>1.5030682128582316</v>
      </c>
      <c r="L12" s="67"/>
      <c r="M12" s="13"/>
    </row>
    <row r="13" spans="2:18" ht="18" customHeight="1">
      <c r="B13" s="38"/>
      <c r="C13" s="34" t="s">
        <v>7</v>
      </c>
      <c r="D13" s="77">
        <f>LOOKUP(D9,C22:F30,F22:F30)</f>
        <v>1</v>
      </c>
      <c r="E13" s="35"/>
      <c r="G13" s="96" t="s">
        <v>28</v>
      </c>
      <c r="H13" s="91">
        <v>3.2500000000000001E-2</v>
      </c>
      <c r="I13" s="81" t="s">
        <v>22</v>
      </c>
      <c r="J13" s="80">
        <f>G30*(C30-C22)/365/100</f>
        <v>2</v>
      </c>
      <c r="L13" s="65"/>
      <c r="M13" s="25"/>
      <c r="O13" s="5"/>
      <c r="P13" s="24"/>
      <c r="R13" s="8"/>
    </row>
    <row r="14" spans="2:18" ht="18" customHeight="1">
      <c r="B14" s="38"/>
      <c r="C14" s="34" t="s">
        <v>31</v>
      </c>
      <c r="D14" s="154">
        <v>0.22875000000000001</v>
      </c>
      <c r="E14" s="35"/>
      <c r="F14" s="99"/>
      <c r="G14" s="100"/>
      <c r="H14" s="25"/>
      <c r="I14" s="94"/>
      <c r="L14" s="65"/>
      <c r="M14" s="25"/>
      <c r="O14" s="5"/>
      <c r="P14" s="24"/>
      <c r="R14" s="8"/>
    </row>
    <row r="15" spans="2:18" ht="18" customHeight="1">
      <c r="B15" s="38"/>
      <c r="C15" s="34" t="s">
        <v>34</v>
      </c>
      <c r="D15" s="154">
        <v>0.28000000000000003</v>
      </c>
      <c r="E15" s="35"/>
      <c r="F15" s="92"/>
      <c r="G15" s="93"/>
      <c r="H15" s="25"/>
      <c r="I15" s="94"/>
      <c r="L15" s="65"/>
      <c r="M15" s="25"/>
    </row>
    <row r="16" spans="2:18" ht="18" hidden="1" customHeight="1">
      <c r="B16" s="38"/>
      <c r="C16" s="34" t="s">
        <v>8</v>
      </c>
      <c r="D16" s="1">
        <f>D9-D11</f>
        <v>0</v>
      </c>
      <c r="E16" s="35"/>
      <c r="H16" s="83"/>
      <c r="I16" s="16"/>
      <c r="J16" s="84"/>
      <c r="K16" s="7"/>
      <c r="L16" s="65"/>
      <c r="M16" s="25"/>
    </row>
    <row r="17" spans="2:29" ht="18" hidden="1" customHeight="1">
      <c r="B17" s="38"/>
      <c r="C17" s="34" t="s">
        <v>4</v>
      </c>
      <c r="D17" s="1" t="e">
        <f>D12*(#REF!)*D16/365</f>
        <v>#REF!</v>
      </c>
      <c r="E17" s="35"/>
      <c r="F17" s="39"/>
      <c r="G17" s="39"/>
      <c r="H17" s="7"/>
      <c r="I17" s="7"/>
      <c r="J17" s="7"/>
      <c r="K17" s="7"/>
      <c r="L17" s="65"/>
      <c r="M17" s="25"/>
    </row>
    <row r="18" spans="2:29" ht="18" hidden="1" customHeight="1">
      <c r="B18" s="38"/>
      <c r="C18" s="34" t="s">
        <v>9</v>
      </c>
      <c r="D18" s="1" t="e">
        <f>(D12*D13)+D17</f>
        <v>#REF!</v>
      </c>
      <c r="E18" s="35"/>
      <c r="F18" s="39"/>
      <c r="G18" s="39"/>
      <c r="H18" s="7"/>
      <c r="I18" s="7"/>
      <c r="J18" s="7"/>
      <c r="K18" s="7"/>
      <c r="L18" s="65"/>
      <c r="M18" s="25"/>
    </row>
    <row r="19" spans="2:29" ht="6.75" customHeight="1" thickBot="1">
      <c r="B19" s="38"/>
      <c r="C19" s="7"/>
      <c r="D19" s="7"/>
      <c r="E19" s="7"/>
      <c r="F19" s="7"/>
      <c r="G19" s="7"/>
      <c r="H19" s="7"/>
      <c r="I19" s="7"/>
      <c r="J19" s="7"/>
      <c r="K19" s="7"/>
      <c r="L19" s="64"/>
      <c r="M19" s="8"/>
      <c r="O19" s="5"/>
      <c r="P19" s="24"/>
      <c r="R19" s="8"/>
    </row>
    <row r="20" spans="2:29" ht="15" customHeight="1">
      <c r="B20" s="38"/>
      <c r="C20" s="144" t="s">
        <v>24</v>
      </c>
      <c r="D20" s="146" t="s">
        <v>13</v>
      </c>
      <c r="E20" s="148" t="s">
        <v>10</v>
      </c>
      <c r="F20" s="148" t="s">
        <v>11</v>
      </c>
      <c r="G20" s="150" t="s">
        <v>35</v>
      </c>
      <c r="H20" s="148" t="s">
        <v>32</v>
      </c>
      <c r="I20" s="146" t="s">
        <v>16</v>
      </c>
      <c r="J20" s="152" t="s">
        <v>12</v>
      </c>
      <c r="L20" s="64"/>
      <c r="M20" s="18"/>
      <c r="Z20" s="19"/>
      <c r="AC20" s="17"/>
    </row>
    <row r="21" spans="2:29" ht="15" customHeight="1" thickBot="1">
      <c r="B21" s="38"/>
      <c r="C21" s="145"/>
      <c r="D21" s="147"/>
      <c r="E21" s="149"/>
      <c r="F21" s="149"/>
      <c r="G21" s="151"/>
      <c r="H21" s="149"/>
      <c r="I21" s="147"/>
      <c r="J21" s="153"/>
      <c r="L21" s="64"/>
      <c r="M21" s="10"/>
      <c r="N21" s="70"/>
      <c r="O21" s="72"/>
      <c r="P21" s="72"/>
      <c r="Q21" s="74"/>
      <c r="R21" s="70"/>
      <c r="S21" s="68"/>
    </row>
    <row r="22" spans="2:29" ht="15" customHeight="1">
      <c r="B22" s="38"/>
      <c r="C22" s="85">
        <f>+D9</f>
        <v>43040</v>
      </c>
      <c r="D22" s="49"/>
      <c r="E22" s="50"/>
      <c r="F22" s="51">
        <v>1</v>
      </c>
      <c r="G22" s="52"/>
      <c r="H22" s="51"/>
      <c r="I22" s="53"/>
      <c r="J22" s="54">
        <f>-D12*H10</f>
        <v>-100</v>
      </c>
      <c r="L22" s="64"/>
      <c r="M22" s="10"/>
      <c r="N22" s="59"/>
      <c r="O22" s="56"/>
      <c r="P22" s="58">
        <f>SUM(P23:P30)</f>
        <v>1.6126096268339976</v>
      </c>
      <c r="Q22" s="58">
        <f>SUM(Q23:Q30)</f>
        <v>19.351315522007972</v>
      </c>
      <c r="R22" s="59"/>
    </row>
    <row r="23" spans="2:29" ht="15" customHeight="1">
      <c r="B23" s="38"/>
      <c r="C23" s="86">
        <f>+EDATE(D7,3)</f>
        <v>43132</v>
      </c>
      <c r="D23" s="40">
        <f t="shared" ref="D23:D30" si="0">+C23-C22</f>
        <v>92</v>
      </c>
      <c r="E23" s="41">
        <v>0</v>
      </c>
      <c r="F23" s="41">
        <f>+F22-E23</f>
        <v>1</v>
      </c>
      <c r="G23" s="42">
        <f t="shared" ref="G23:G30" si="1">$D$12*E23</f>
        <v>0</v>
      </c>
      <c r="H23" s="121">
        <f>+D14</f>
        <v>0.22875000000000001</v>
      </c>
      <c r="I23" s="75">
        <f>+$D$12*F22*(IF((H23+$H$13)&lt;D15,D15,(H23+$H$13)))*D23/365</f>
        <v>7.0575342465753437</v>
      </c>
      <c r="J23" s="43">
        <f t="shared" ref="J23:J30" si="2">IF(C23&lt;$D$9,0,G23+I23)</f>
        <v>7.0575342465753437</v>
      </c>
      <c r="L23" s="64"/>
      <c r="N23" s="59">
        <f t="shared" ref="N23:N30" si="3">J23/(1+$H$11)^((C23-$D$9)/365)</f>
        <v>6.6168290710235889</v>
      </c>
      <c r="O23" s="57">
        <f t="shared" ref="O23:O30" si="4">+(C23-$D$9)/365</f>
        <v>0.25205479452054796</v>
      </c>
      <c r="P23" s="57">
        <f>+O23*N23/$N$31</f>
        <v>1.6678034931679506E-2</v>
      </c>
      <c r="Q23" s="60">
        <f>+P23*12</f>
        <v>0.20013641918015407</v>
      </c>
      <c r="R23" s="59">
        <f t="shared" ref="R23:R30" si="5">J23/(1+$H$11)^((C23-$D$9)/365)</f>
        <v>6.6168290710235889</v>
      </c>
    </row>
    <row r="24" spans="2:29" ht="15" customHeight="1">
      <c r="B24" s="38"/>
      <c r="C24" s="86">
        <v>43222</v>
      </c>
      <c r="D24" s="40">
        <f t="shared" si="0"/>
        <v>90</v>
      </c>
      <c r="E24" s="41">
        <v>0</v>
      </c>
      <c r="F24" s="41">
        <f>+F23-E24</f>
        <v>1</v>
      </c>
      <c r="G24" s="42">
        <f t="shared" si="1"/>
        <v>0</v>
      </c>
      <c r="H24" s="121">
        <f>+H23</f>
        <v>0.22875000000000001</v>
      </c>
      <c r="I24" s="75">
        <f t="shared" ref="I24:I30" si="6">+$D$12*F23*(H24+$H$13)*D24/365</f>
        <v>6.4417808219178081</v>
      </c>
      <c r="J24" s="43">
        <f t="shared" si="2"/>
        <v>6.4417808219178081</v>
      </c>
      <c r="L24" s="64"/>
      <c r="M24" s="27"/>
      <c r="N24" s="59">
        <f t="shared" si="3"/>
        <v>5.6703328129134034</v>
      </c>
      <c r="O24" s="57">
        <f t="shared" si="4"/>
        <v>0.49863013698630138</v>
      </c>
      <c r="P24" s="57">
        <f t="shared" ref="P24:P30" si="7">+O24*N24/$N$31</f>
        <v>2.8273988294537984E-2</v>
      </c>
      <c r="Q24" s="60">
        <f t="shared" ref="Q24:Q30" si="8">+P24*12</f>
        <v>0.33928785953445584</v>
      </c>
      <c r="R24" s="59">
        <f t="shared" si="5"/>
        <v>5.6703328129134034</v>
      </c>
      <c r="V24" s="20"/>
      <c r="W24" s="14"/>
    </row>
    <row r="25" spans="2:29" ht="15" customHeight="1">
      <c r="B25" s="38"/>
      <c r="C25" s="86">
        <v>43313</v>
      </c>
      <c r="D25" s="40">
        <f t="shared" si="0"/>
        <v>91</v>
      </c>
      <c r="E25" s="41">
        <v>0</v>
      </c>
      <c r="F25" s="41">
        <f t="shared" ref="F25:F30" si="9">+F24-E25</f>
        <v>1</v>
      </c>
      <c r="G25" s="42">
        <f t="shared" si="1"/>
        <v>0</v>
      </c>
      <c r="H25" s="121">
        <f t="shared" ref="H25:H30" si="10">+H24</f>
        <v>0.22875000000000001</v>
      </c>
      <c r="I25" s="75">
        <f t="shared" si="6"/>
        <v>6.5133561643835618</v>
      </c>
      <c r="J25" s="43">
        <f t="shared" si="2"/>
        <v>6.5133561643835618</v>
      </c>
      <c r="L25" s="64"/>
      <c r="M25" s="12"/>
      <c r="N25" s="59">
        <f t="shared" si="3"/>
        <v>5.3790890723997693</v>
      </c>
      <c r="O25" s="57">
        <f t="shared" si="4"/>
        <v>0.74794520547945209</v>
      </c>
      <c r="P25" s="57">
        <f t="shared" si="7"/>
        <v>4.0232638846686757E-2</v>
      </c>
      <c r="Q25" s="60">
        <f t="shared" si="8"/>
        <v>0.48279166616024105</v>
      </c>
      <c r="R25" s="59">
        <f t="shared" si="5"/>
        <v>5.3790890723997693</v>
      </c>
      <c r="V25" s="20"/>
      <c r="X25" s="14"/>
    </row>
    <row r="26" spans="2:29" ht="15" customHeight="1">
      <c r="B26" s="38"/>
      <c r="C26" s="86">
        <v>43405</v>
      </c>
      <c r="D26" s="40">
        <f t="shared" si="0"/>
        <v>92</v>
      </c>
      <c r="E26" s="41">
        <v>0</v>
      </c>
      <c r="F26" s="41">
        <f t="shared" si="9"/>
        <v>1</v>
      </c>
      <c r="G26" s="42">
        <f t="shared" si="1"/>
        <v>0</v>
      </c>
      <c r="H26" s="121">
        <f t="shared" si="10"/>
        <v>0.22875000000000001</v>
      </c>
      <c r="I26" s="75">
        <f t="shared" si="6"/>
        <v>6.5849315068493155</v>
      </c>
      <c r="J26" s="43">
        <f t="shared" si="2"/>
        <v>6.5849315068493155</v>
      </c>
      <c r="L26" s="64"/>
      <c r="M26" s="12"/>
      <c r="N26" s="59">
        <f t="shared" si="3"/>
        <v>5.0986135112661835</v>
      </c>
      <c r="O26" s="57">
        <f t="shared" si="4"/>
        <v>1</v>
      </c>
      <c r="P26" s="57">
        <f t="shared" si="7"/>
        <v>5.0986135152205563E-2</v>
      </c>
      <c r="Q26" s="60">
        <f t="shared" si="8"/>
        <v>0.61183362182646672</v>
      </c>
      <c r="R26" s="59">
        <f t="shared" si="5"/>
        <v>5.0986135112661835</v>
      </c>
      <c r="V26" s="20"/>
      <c r="Y26" s="15"/>
    </row>
    <row r="27" spans="2:29" ht="15" customHeight="1">
      <c r="B27" s="38"/>
      <c r="C27" s="86">
        <v>43497</v>
      </c>
      <c r="D27" s="40">
        <f t="shared" si="0"/>
        <v>92</v>
      </c>
      <c r="E27" s="41">
        <v>0</v>
      </c>
      <c r="F27" s="41">
        <f t="shared" si="9"/>
        <v>1</v>
      </c>
      <c r="G27" s="42">
        <f t="shared" si="1"/>
        <v>0</v>
      </c>
      <c r="H27" s="121">
        <f t="shared" si="10"/>
        <v>0.22875000000000001</v>
      </c>
      <c r="I27" s="75">
        <f t="shared" si="6"/>
        <v>6.5849315068493155</v>
      </c>
      <c r="J27" s="43">
        <f t="shared" si="2"/>
        <v>6.5849315068493155</v>
      </c>
      <c r="L27" s="64"/>
      <c r="M27" s="12"/>
      <c r="N27" s="59">
        <f t="shared" si="3"/>
        <v>4.7802324331093962</v>
      </c>
      <c r="O27" s="57">
        <f t="shared" si="4"/>
        <v>1.252054794520548</v>
      </c>
      <c r="P27" s="57">
        <f t="shared" si="7"/>
        <v>5.9851129414391663E-2</v>
      </c>
      <c r="Q27" s="60">
        <f t="shared" si="8"/>
        <v>0.71821355297269995</v>
      </c>
      <c r="R27" s="59">
        <f t="shared" si="5"/>
        <v>4.7802324331093962</v>
      </c>
      <c r="V27" s="20"/>
      <c r="Y27" s="15"/>
    </row>
    <row r="28" spans="2:29" ht="15" customHeight="1">
      <c r="B28" s="38"/>
      <c r="C28" s="86">
        <v>43587</v>
      </c>
      <c r="D28" s="40">
        <f t="shared" si="0"/>
        <v>90</v>
      </c>
      <c r="E28" s="41">
        <v>0</v>
      </c>
      <c r="F28" s="41">
        <f t="shared" si="9"/>
        <v>1</v>
      </c>
      <c r="G28" s="42">
        <f t="shared" si="1"/>
        <v>0</v>
      </c>
      <c r="H28" s="121">
        <f t="shared" si="10"/>
        <v>0.22875000000000001</v>
      </c>
      <c r="I28" s="75">
        <f t="shared" si="6"/>
        <v>6.4417808219178081</v>
      </c>
      <c r="J28" s="43">
        <f t="shared" si="2"/>
        <v>6.4417808219178081</v>
      </c>
      <c r="L28" s="64"/>
      <c r="M28" s="12"/>
      <c r="N28" s="59">
        <f t="shared" si="3"/>
        <v>4.3904534866041756</v>
      </c>
      <c r="O28" s="57">
        <f t="shared" si="4"/>
        <v>1.4986301369863013</v>
      </c>
      <c r="P28" s="57">
        <f t="shared" si="7"/>
        <v>6.5796659151646439E-2</v>
      </c>
      <c r="Q28" s="60">
        <f t="shared" si="8"/>
        <v>0.78955990981975721</v>
      </c>
      <c r="R28" s="59">
        <f t="shared" si="5"/>
        <v>4.3904534866041756</v>
      </c>
      <c r="V28" s="20"/>
      <c r="Y28" s="15"/>
    </row>
    <row r="29" spans="2:29" ht="15" customHeight="1">
      <c r="B29" s="38"/>
      <c r="C29" s="86">
        <v>43678</v>
      </c>
      <c r="D29" s="40">
        <f t="shared" si="0"/>
        <v>91</v>
      </c>
      <c r="E29" s="41">
        <v>0</v>
      </c>
      <c r="F29" s="41">
        <f t="shared" si="9"/>
        <v>1</v>
      </c>
      <c r="G29" s="42">
        <f t="shared" si="1"/>
        <v>0</v>
      </c>
      <c r="H29" s="121">
        <f t="shared" si="10"/>
        <v>0.22875000000000001</v>
      </c>
      <c r="I29" s="75">
        <f t="shared" si="6"/>
        <v>6.5133561643835618</v>
      </c>
      <c r="J29" s="43">
        <f t="shared" si="2"/>
        <v>6.5133561643835618</v>
      </c>
      <c r="L29" s="64"/>
      <c r="M29" s="12"/>
      <c r="N29" s="59">
        <f t="shared" si="3"/>
        <v>4.1649478349645257</v>
      </c>
      <c r="O29" s="57">
        <f t="shared" si="4"/>
        <v>1.747945205479452</v>
      </c>
      <c r="P29" s="57">
        <f t="shared" si="7"/>
        <v>7.2801006048445527E-2</v>
      </c>
      <c r="Q29" s="60">
        <f t="shared" si="8"/>
        <v>0.87361207258134632</v>
      </c>
      <c r="R29" s="59">
        <f t="shared" si="5"/>
        <v>4.1649478349645257</v>
      </c>
      <c r="V29" s="20"/>
      <c r="Y29" s="15"/>
    </row>
    <row r="30" spans="2:29" ht="15" customHeight="1" thickBot="1">
      <c r="B30" s="38"/>
      <c r="C30" s="87">
        <v>43770</v>
      </c>
      <c r="D30" s="44">
        <f t="shared" si="0"/>
        <v>92</v>
      </c>
      <c r="E30" s="45">
        <v>1</v>
      </c>
      <c r="F30" s="45">
        <f t="shared" si="9"/>
        <v>0</v>
      </c>
      <c r="G30" s="46">
        <f t="shared" si="1"/>
        <v>100</v>
      </c>
      <c r="H30" s="122">
        <f t="shared" si="10"/>
        <v>0.22875000000000001</v>
      </c>
      <c r="I30" s="76">
        <f t="shared" si="6"/>
        <v>6.5849315068493155</v>
      </c>
      <c r="J30" s="47">
        <f t="shared" si="2"/>
        <v>106.58493150684932</v>
      </c>
      <c r="L30" s="64"/>
      <c r="M30" s="12"/>
      <c r="N30" s="59">
        <f t="shared" si="3"/>
        <v>63.899501700161153</v>
      </c>
      <c r="O30" s="57">
        <f t="shared" si="4"/>
        <v>2</v>
      </c>
      <c r="P30" s="57">
        <f t="shared" si="7"/>
        <v>1.277990034994404</v>
      </c>
      <c r="Q30" s="60">
        <f t="shared" si="8"/>
        <v>15.335880419932849</v>
      </c>
      <c r="R30" s="59">
        <f t="shared" si="5"/>
        <v>63.899501700161153</v>
      </c>
      <c r="V30" s="20"/>
      <c r="Y30" s="15"/>
    </row>
    <row r="31" spans="2:29">
      <c r="B31" s="105"/>
      <c r="C31" s="103"/>
      <c r="D31" s="103"/>
      <c r="E31" s="103"/>
      <c r="F31" s="103"/>
      <c r="G31" s="103"/>
      <c r="H31" s="103"/>
      <c r="I31" s="103"/>
      <c r="J31" s="103"/>
      <c r="K31" s="103"/>
      <c r="L31" s="104"/>
      <c r="M31" s="12"/>
      <c r="N31" s="59">
        <f>SUM(N23:N30)</f>
        <v>99.9999999224422</v>
      </c>
      <c r="O31" s="57"/>
      <c r="P31" s="57"/>
      <c r="Q31" s="60"/>
      <c r="R31" s="59"/>
      <c r="T31" s="15"/>
      <c r="U31" s="6"/>
      <c r="V31" s="20"/>
      <c r="Y31" s="15"/>
    </row>
    <row r="32" spans="2:29" ht="15">
      <c r="B32" s="109"/>
      <c r="C32" s="116"/>
      <c r="D32" s="113"/>
      <c r="E32" s="114"/>
      <c r="F32" s="114"/>
      <c r="G32" s="117"/>
      <c r="H32" s="115"/>
      <c r="I32" s="117"/>
      <c r="J32" s="117"/>
      <c r="K32" s="106"/>
      <c r="L32" s="108"/>
      <c r="M32" s="28"/>
      <c r="N32" s="59"/>
      <c r="O32" s="57"/>
      <c r="P32" s="57"/>
      <c r="Q32" s="60"/>
      <c r="R32" s="59"/>
      <c r="W32" s="15"/>
    </row>
    <row r="33" spans="2:19" ht="15">
      <c r="B33" s="109"/>
      <c r="C33" s="116"/>
      <c r="D33" s="113"/>
      <c r="E33" s="114"/>
      <c r="F33" s="114"/>
      <c r="G33" s="117" t="s">
        <v>36</v>
      </c>
      <c r="H33" s="115"/>
      <c r="I33" s="117"/>
      <c r="J33" s="117"/>
      <c r="K33" s="106"/>
      <c r="L33" s="108"/>
      <c r="M33" s="14"/>
      <c r="N33" s="59"/>
      <c r="O33" s="57"/>
      <c r="P33" s="57"/>
      <c r="Q33" s="60"/>
      <c r="R33" s="59"/>
      <c r="S33" s="22"/>
    </row>
    <row r="34" spans="2:19" ht="15.75" thickBot="1">
      <c r="B34" s="109"/>
      <c r="C34" s="116"/>
      <c r="D34" s="113"/>
      <c r="E34" s="114"/>
      <c r="F34" s="114"/>
      <c r="G34" s="117"/>
      <c r="H34" s="115"/>
      <c r="I34" s="117"/>
      <c r="J34" s="117"/>
      <c r="K34" s="106"/>
      <c r="L34" s="108"/>
      <c r="M34" s="14"/>
      <c r="N34" s="59"/>
      <c r="O34" s="61"/>
      <c r="P34" s="61"/>
      <c r="Q34" s="62"/>
      <c r="R34" s="59"/>
      <c r="S34" s="22"/>
    </row>
    <row r="35" spans="2:19" ht="15">
      <c r="B35" s="109"/>
      <c r="C35" s="116"/>
      <c r="D35" s="113"/>
      <c r="E35" s="114"/>
      <c r="F35" s="114"/>
      <c r="G35" s="117"/>
      <c r="H35" s="115"/>
      <c r="I35" s="117"/>
      <c r="J35" s="117"/>
      <c r="K35" s="106"/>
      <c r="L35" s="108"/>
      <c r="M35" s="14"/>
      <c r="N35" s="59"/>
      <c r="O35" s="15"/>
      <c r="P35" s="21"/>
      <c r="R35" s="59"/>
      <c r="S35" s="22"/>
    </row>
    <row r="36" spans="2:19" ht="15">
      <c r="B36" s="109"/>
      <c r="C36" s="116"/>
      <c r="D36" s="113"/>
      <c r="E36" s="114"/>
      <c r="F36" s="114"/>
      <c r="G36" s="117"/>
      <c r="H36" s="115"/>
      <c r="I36" s="117"/>
      <c r="J36" s="117"/>
      <c r="K36" s="106"/>
      <c r="L36" s="108"/>
      <c r="M36" s="14"/>
      <c r="S36" s="22"/>
    </row>
    <row r="37" spans="2:19" ht="15">
      <c r="B37" s="109"/>
      <c r="C37" s="116"/>
      <c r="D37" s="113"/>
      <c r="E37" s="114"/>
      <c r="F37" s="114"/>
      <c r="G37" s="117" t="s">
        <v>37</v>
      </c>
      <c r="H37" s="115"/>
      <c r="I37" s="117"/>
      <c r="J37" s="117"/>
      <c r="K37" s="106"/>
      <c r="L37" s="108"/>
      <c r="M37" s="14"/>
      <c r="N37" s="14"/>
      <c r="O37" s="15"/>
      <c r="P37" s="21"/>
      <c r="S37" s="22"/>
    </row>
    <row r="38" spans="2:19" ht="15">
      <c r="B38" s="109"/>
      <c r="C38" s="116"/>
      <c r="D38" s="113"/>
      <c r="E38" s="114"/>
      <c r="F38" s="114"/>
      <c r="G38" s="117"/>
      <c r="H38" s="115"/>
      <c r="I38" s="117"/>
      <c r="J38" s="117"/>
      <c r="K38" s="106"/>
      <c r="L38" s="108"/>
      <c r="M38" s="14"/>
      <c r="N38" s="14"/>
      <c r="O38" s="14"/>
      <c r="P38" s="14"/>
      <c r="Q38" s="14"/>
      <c r="R38" s="14"/>
      <c r="S38" s="22"/>
    </row>
    <row r="39" spans="2:19" ht="15">
      <c r="B39" s="109"/>
      <c r="C39" s="116"/>
      <c r="D39" s="113"/>
      <c r="E39" s="114"/>
      <c r="F39" s="114"/>
      <c r="G39" s="117"/>
      <c r="H39" s="115"/>
      <c r="I39" s="117"/>
      <c r="J39" s="117"/>
      <c r="K39" s="106"/>
      <c r="L39" s="108"/>
      <c r="M39" s="14"/>
      <c r="N39" s="14"/>
      <c r="O39" s="14"/>
      <c r="P39" s="14"/>
      <c r="Q39" s="14"/>
      <c r="R39" s="14"/>
      <c r="S39" s="22"/>
    </row>
    <row r="40" spans="2:19" ht="15">
      <c r="B40" s="109"/>
      <c r="C40" s="116"/>
      <c r="D40" s="113"/>
      <c r="E40" s="114"/>
      <c r="F40" s="114"/>
      <c r="G40" s="117"/>
      <c r="H40" s="115"/>
      <c r="I40" s="117"/>
      <c r="J40" s="117"/>
      <c r="K40" s="106"/>
      <c r="L40" s="108"/>
      <c r="M40" s="14"/>
      <c r="N40" s="14"/>
      <c r="O40" s="14"/>
      <c r="P40" s="14"/>
      <c r="Q40" s="14"/>
      <c r="R40" s="14"/>
      <c r="S40" s="22"/>
    </row>
    <row r="41" spans="2:19">
      <c r="B41" s="110"/>
      <c r="C41" s="111"/>
      <c r="D41" s="111"/>
      <c r="E41" s="111"/>
      <c r="F41" s="111"/>
      <c r="G41" s="111"/>
      <c r="H41" s="111"/>
      <c r="I41" s="111"/>
      <c r="J41" s="111"/>
      <c r="K41" s="111"/>
      <c r="L41" s="112"/>
      <c r="M41" s="14"/>
      <c r="N41" s="14"/>
      <c r="O41" s="14"/>
      <c r="P41" s="14"/>
      <c r="Q41" s="14"/>
      <c r="R41" s="14"/>
      <c r="S41" s="22"/>
    </row>
    <row r="42" spans="2:19" ht="15">
      <c r="B42" s="106"/>
      <c r="C42" s="106"/>
      <c r="D42" s="106"/>
      <c r="E42" s="106"/>
      <c r="F42" s="106"/>
      <c r="G42" s="106"/>
      <c r="H42" s="106"/>
      <c r="I42" s="106"/>
      <c r="J42" s="106"/>
      <c r="K42" s="106"/>
      <c r="L42" s="106"/>
      <c r="M42" s="14"/>
      <c r="N42" s="14"/>
      <c r="O42" s="14"/>
      <c r="P42" s="14"/>
      <c r="Q42" s="14"/>
      <c r="R42" s="14"/>
      <c r="S42" s="22"/>
    </row>
    <row r="43" spans="2:19">
      <c r="B43" s="129" t="s">
        <v>38</v>
      </c>
      <c r="C43" s="130"/>
      <c r="D43" s="130"/>
      <c r="E43" s="130"/>
      <c r="F43" s="130"/>
      <c r="G43" s="130"/>
      <c r="H43" s="130"/>
      <c r="I43" s="130"/>
      <c r="J43" s="130"/>
      <c r="K43" s="130"/>
      <c r="L43" s="131"/>
      <c r="M43" s="14"/>
      <c r="N43" s="14"/>
      <c r="O43" s="14"/>
      <c r="P43" s="14"/>
      <c r="Q43" s="14"/>
      <c r="R43" s="14"/>
      <c r="S43" s="22"/>
    </row>
    <row r="44" spans="2:19">
      <c r="B44" s="132"/>
      <c r="C44" s="133"/>
      <c r="D44" s="133"/>
      <c r="E44" s="133"/>
      <c r="F44" s="133"/>
      <c r="G44" s="133"/>
      <c r="H44" s="133"/>
      <c r="I44" s="133"/>
      <c r="J44" s="133"/>
      <c r="K44" s="133"/>
      <c r="L44" s="134"/>
      <c r="M44" s="14"/>
      <c r="N44" s="14"/>
      <c r="O44" s="14"/>
      <c r="P44" s="14"/>
      <c r="Q44" s="14"/>
      <c r="R44" s="14"/>
      <c r="S44" s="22"/>
    </row>
    <row r="45" spans="2:19">
      <c r="B45" s="132"/>
      <c r="C45" s="133"/>
      <c r="D45" s="133"/>
      <c r="E45" s="133"/>
      <c r="F45" s="133"/>
      <c r="G45" s="133"/>
      <c r="H45" s="133"/>
      <c r="I45" s="133"/>
      <c r="J45" s="133"/>
      <c r="K45" s="133"/>
      <c r="L45" s="134"/>
      <c r="M45" s="14"/>
      <c r="N45" s="14"/>
      <c r="O45" s="14"/>
      <c r="P45" s="14"/>
      <c r="Q45" s="14"/>
      <c r="R45" s="14"/>
      <c r="S45" s="22"/>
    </row>
    <row r="46" spans="2:19">
      <c r="B46" s="132"/>
      <c r="C46" s="133"/>
      <c r="D46" s="133"/>
      <c r="E46" s="133"/>
      <c r="F46" s="133"/>
      <c r="G46" s="133"/>
      <c r="H46" s="133"/>
      <c r="I46" s="133"/>
      <c r="J46" s="133"/>
      <c r="K46" s="133"/>
      <c r="L46" s="134"/>
      <c r="M46" s="14"/>
      <c r="N46" s="14"/>
      <c r="O46" s="14"/>
      <c r="P46" s="14"/>
      <c r="Q46" s="14"/>
      <c r="R46" s="14"/>
      <c r="S46" s="22"/>
    </row>
    <row r="47" spans="2:19">
      <c r="B47" s="132"/>
      <c r="C47" s="133"/>
      <c r="D47" s="133"/>
      <c r="E47" s="133"/>
      <c r="F47" s="133"/>
      <c r="G47" s="133"/>
      <c r="H47" s="133"/>
      <c r="I47" s="133"/>
      <c r="J47" s="133"/>
      <c r="K47" s="133"/>
      <c r="L47" s="134"/>
      <c r="M47" s="14"/>
      <c r="N47" s="14"/>
      <c r="O47" s="14"/>
      <c r="P47" s="14"/>
      <c r="Q47" s="14"/>
      <c r="R47" s="14"/>
      <c r="S47" s="22"/>
    </row>
    <row r="48" spans="2:19">
      <c r="B48" s="132"/>
      <c r="C48" s="133"/>
      <c r="D48" s="133"/>
      <c r="E48" s="133"/>
      <c r="F48" s="133"/>
      <c r="G48" s="133"/>
      <c r="H48" s="133"/>
      <c r="I48" s="133"/>
      <c r="J48" s="133"/>
      <c r="K48" s="133"/>
      <c r="L48" s="134"/>
      <c r="M48" s="14"/>
      <c r="N48" s="14"/>
      <c r="O48" s="14"/>
      <c r="P48" s="14"/>
      <c r="Q48" s="14"/>
      <c r="R48" s="14"/>
      <c r="S48" s="22"/>
    </row>
    <row r="49" spans="2:19" ht="34.5" customHeight="1">
      <c r="B49" s="135"/>
      <c r="C49" s="136"/>
      <c r="D49" s="136"/>
      <c r="E49" s="136"/>
      <c r="F49" s="136"/>
      <c r="G49" s="136"/>
      <c r="H49" s="136"/>
      <c r="I49" s="136"/>
      <c r="J49" s="136"/>
      <c r="K49" s="136"/>
      <c r="L49" s="137"/>
      <c r="M49" s="14"/>
      <c r="N49" s="14"/>
      <c r="O49" s="14"/>
      <c r="P49" s="14"/>
      <c r="Q49" s="14"/>
      <c r="R49" s="14"/>
      <c r="S49" s="22"/>
    </row>
    <row r="50" spans="2:19">
      <c r="B50" s="5"/>
      <c r="C50" s="16"/>
      <c r="D50" s="16"/>
      <c r="E50" s="14"/>
      <c r="F50" s="14"/>
      <c r="G50" s="14"/>
      <c r="H50" s="14"/>
      <c r="I50" s="14"/>
      <c r="J50" s="14"/>
      <c r="K50" s="14"/>
      <c r="L50" s="14"/>
      <c r="M50" s="14"/>
      <c r="N50" s="14"/>
      <c r="O50" s="14"/>
      <c r="P50" s="14"/>
      <c r="Q50" s="14"/>
      <c r="R50" s="14"/>
      <c r="S50" s="22"/>
    </row>
    <row r="51" spans="2:19">
      <c r="B51" s="5"/>
      <c r="C51" s="16"/>
      <c r="D51" s="16"/>
      <c r="E51" s="14"/>
      <c r="F51" s="14"/>
      <c r="G51" s="14"/>
      <c r="H51" s="14"/>
      <c r="I51" s="14"/>
      <c r="J51" s="14"/>
      <c r="K51" s="14"/>
      <c r="L51" s="14"/>
      <c r="M51" s="14"/>
      <c r="N51" s="14"/>
      <c r="O51" s="14"/>
      <c r="P51" s="14"/>
      <c r="Q51" s="14"/>
      <c r="R51" s="14"/>
      <c r="S51" s="22"/>
    </row>
    <row r="52" spans="2:19">
      <c r="B52" s="5"/>
      <c r="C52" s="16"/>
      <c r="D52" s="16"/>
      <c r="E52" s="14"/>
      <c r="F52" s="14"/>
      <c r="G52" s="14"/>
      <c r="H52" s="14"/>
      <c r="I52" s="14"/>
      <c r="J52" s="14"/>
      <c r="K52" s="14"/>
      <c r="L52" s="14"/>
      <c r="M52" s="14"/>
      <c r="N52" s="14"/>
      <c r="O52" s="14"/>
      <c r="P52" s="14"/>
      <c r="Q52" s="14"/>
      <c r="R52" s="14"/>
      <c r="S52" s="22"/>
    </row>
    <row r="53" spans="2:19">
      <c r="B53" s="5"/>
      <c r="C53" s="16"/>
      <c r="D53" s="16"/>
      <c r="E53" s="14"/>
      <c r="F53" s="14"/>
      <c r="G53" s="14"/>
      <c r="H53" s="14"/>
      <c r="I53" s="14"/>
      <c r="J53" s="14"/>
      <c r="K53" s="14"/>
      <c r="L53" s="14"/>
      <c r="M53" s="14"/>
      <c r="N53" s="14"/>
      <c r="O53" s="14"/>
      <c r="P53" s="14"/>
      <c r="Q53" s="14"/>
      <c r="R53" s="14"/>
      <c r="S53" s="22"/>
    </row>
    <row r="54" spans="2:19">
      <c r="B54" s="5"/>
      <c r="C54" s="16"/>
      <c r="D54" s="16"/>
      <c r="E54" s="14"/>
      <c r="F54" s="14"/>
      <c r="G54" s="14"/>
      <c r="H54" s="14"/>
      <c r="I54" s="14"/>
      <c r="J54" s="14"/>
      <c r="K54" s="14"/>
      <c r="L54" s="14"/>
      <c r="M54" s="14"/>
      <c r="N54" s="14"/>
      <c r="O54" s="14"/>
      <c r="P54" s="14"/>
      <c r="Q54" s="14"/>
      <c r="R54" s="14"/>
      <c r="S54" s="22"/>
    </row>
    <row r="55" spans="2:19">
      <c r="B55" s="5"/>
      <c r="C55" s="16"/>
      <c r="D55" s="16"/>
      <c r="E55" s="14"/>
      <c r="F55" s="14"/>
      <c r="G55" s="14"/>
      <c r="H55" s="14"/>
      <c r="I55" s="14"/>
      <c r="J55" s="14"/>
      <c r="K55" s="14"/>
      <c r="L55" s="14"/>
      <c r="M55" s="14"/>
      <c r="N55" s="14"/>
      <c r="O55" s="14"/>
      <c r="P55" s="14"/>
      <c r="Q55" s="14"/>
      <c r="R55" s="14"/>
      <c r="S55" s="22"/>
    </row>
    <row r="56" spans="2:19">
      <c r="B56" s="5"/>
      <c r="C56" s="16"/>
      <c r="D56" s="16"/>
      <c r="E56" s="14"/>
      <c r="F56" s="14"/>
      <c r="G56" s="14"/>
      <c r="H56" s="14"/>
      <c r="I56" s="14"/>
      <c r="J56" s="14"/>
      <c r="K56" s="14"/>
      <c r="L56" s="14"/>
      <c r="M56" s="14"/>
      <c r="N56" s="14"/>
      <c r="O56" s="14"/>
      <c r="P56" s="14"/>
      <c r="Q56" s="14"/>
      <c r="R56" s="14"/>
      <c r="S56" s="22"/>
    </row>
    <row r="57" spans="2:19">
      <c r="B57" s="5"/>
      <c r="C57" s="16"/>
      <c r="E57" s="14"/>
      <c r="F57" s="14"/>
      <c r="G57" s="14"/>
      <c r="H57" s="14"/>
      <c r="I57" s="14"/>
      <c r="J57" s="14"/>
      <c r="K57" s="14"/>
      <c r="L57" s="14"/>
      <c r="M57" s="14"/>
      <c r="N57" s="14"/>
      <c r="O57" s="14"/>
      <c r="P57" s="14"/>
      <c r="Q57" s="14"/>
      <c r="R57" s="14"/>
    </row>
    <row r="58" spans="2:19">
      <c r="B58" s="5"/>
      <c r="E58" s="14"/>
      <c r="F58" s="14"/>
      <c r="G58" s="14"/>
      <c r="H58" s="14"/>
      <c r="I58" s="14"/>
      <c r="J58" s="14"/>
      <c r="K58" s="14"/>
      <c r="L58" s="14"/>
      <c r="M58" s="14"/>
      <c r="N58" s="14"/>
      <c r="O58" s="14"/>
      <c r="P58" s="14"/>
      <c r="Q58" s="14"/>
      <c r="R58" s="14"/>
      <c r="S58" s="14"/>
    </row>
    <row r="59" spans="2:19">
      <c r="B59" s="5"/>
      <c r="E59" s="14"/>
      <c r="F59" s="14"/>
      <c r="G59" s="14"/>
      <c r="H59" s="14"/>
      <c r="I59" s="14"/>
      <c r="J59" s="14"/>
      <c r="K59" s="14"/>
      <c r="L59" s="14"/>
      <c r="M59" s="14"/>
      <c r="N59" s="14"/>
      <c r="O59" s="14"/>
      <c r="P59" s="14"/>
      <c r="Q59" s="14"/>
      <c r="R59" s="14"/>
      <c r="S59" s="14"/>
    </row>
    <row r="60" spans="2:19">
      <c r="B60" s="5"/>
      <c r="E60" s="14"/>
      <c r="F60" s="14"/>
      <c r="G60" s="14"/>
      <c r="H60" s="14"/>
      <c r="I60" s="14"/>
      <c r="J60" s="14"/>
      <c r="K60" s="14"/>
      <c r="L60" s="14"/>
      <c r="M60" s="14"/>
      <c r="N60" s="14"/>
      <c r="O60" s="14"/>
      <c r="P60" s="14"/>
      <c r="Q60" s="14"/>
      <c r="R60" s="14"/>
      <c r="S60" s="14"/>
    </row>
    <row r="61" spans="2:19">
      <c r="B61" s="5"/>
      <c r="E61" s="14"/>
      <c r="F61" s="14"/>
      <c r="G61" s="14"/>
      <c r="H61" s="14"/>
      <c r="I61" s="14"/>
      <c r="J61" s="14"/>
      <c r="K61" s="14"/>
      <c r="L61" s="14"/>
      <c r="M61" s="14"/>
      <c r="N61" s="14"/>
      <c r="O61" s="14"/>
      <c r="P61" s="14"/>
      <c r="Q61" s="14"/>
      <c r="R61" s="14"/>
    </row>
    <row r="62" spans="2:19">
      <c r="B62" s="5"/>
      <c r="E62" s="14"/>
      <c r="F62" s="14"/>
      <c r="G62" s="14"/>
      <c r="H62" s="14"/>
      <c r="I62" s="14"/>
      <c r="J62" s="14"/>
      <c r="K62" s="14"/>
      <c r="L62" s="14"/>
      <c r="M62" s="14"/>
      <c r="N62" s="14"/>
      <c r="O62" s="14"/>
      <c r="P62" s="14"/>
      <c r="Q62" s="14"/>
      <c r="R62" s="14"/>
    </row>
    <row r="63" spans="2:19">
      <c r="B63" s="5"/>
      <c r="E63" s="14"/>
      <c r="F63" s="14"/>
      <c r="G63" s="14"/>
      <c r="H63" s="14"/>
      <c r="I63" s="14"/>
      <c r="J63" s="14"/>
      <c r="K63" s="14"/>
      <c r="L63" s="14"/>
      <c r="M63" s="14"/>
      <c r="N63" s="14"/>
      <c r="O63" s="14"/>
      <c r="P63" s="14"/>
      <c r="Q63" s="14"/>
      <c r="R63" s="14"/>
    </row>
    <row r="64" spans="2:19">
      <c r="B64" s="5"/>
      <c r="E64" s="14"/>
      <c r="F64" s="14"/>
      <c r="G64" s="14"/>
      <c r="H64" s="14"/>
      <c r="I64" s="14"/>
      <c r="J64" s="14"/>
      <c r="K64" s="14"/>
      <c r="L64" s="14"/>
      <c r="M64" s="14"/>
      <c r="N64" s="14"/>
      <c r="O64" s="14"/>
      <c r="P64" s="14"/>
      <c r="Q64" s="14"/>
      <c r="R64" s="14"/>
    </row>
    <row r="65" spans="2:18">
      <c r="B65" s="5"/>
      <c r="E65" s="14"/>
      <c r="F65" s="14"/>
      <c r="G65" s="14"/>
      <c r="H65" s="14"/>
      <c r="I65" s="14"/>
      <c r="J65" s="14"/>
      <c r="K65" s="14"/>
      <c r="L65" s="14"/>
      <c r="M65" s="14"/>
      <c r="N65" s="14"/>
      <c r="O65" s="14"/>
      <c r="P65" s="14"/>
      <c r="Q65" s="14"/>
      <c r="R65" s="14"/>
    </row>
    <row r="66" spans="2:18">
      <c r="B66" s="5"/>
      <c r="E66" s="14"/>
      <c r="F66" s="14"/>
      <c r="G66" s="14"/>
      <c r="H66" s="14"/>
      <c r="I66" s="14"/>
      <c r="J66" s="14"/>
      <c r="K66" s="14"/>
      <c r="L66" s="14"/>
      <c r="M66" s="14"/>
      <c r="N66" s="14"/>
      <c r="O66" s="14"/>
      <c r="P66" s="14"/>
      <c r="Q66" s="14"/>
      <c r="R66" s="14"/>
    </row>
    <row r="67" spans="2:18">
      <c r="B67" s="5"/>
      <c r="E67" s="14"/>
      <c r="F67" s="14"/>
      <c r="G67" s="14"/>
      <c r="H67" s="14"/>
      <c r="I67" s="14"/>
      <c r="J67" s="14"/>
      <c r="K67" s="14"/>
      <c r="L67" s="14"/>
      <c r="M67" s="14"/>
      <c r="N67" s="14"/>
      <c r="O67" s="14"/>
      <c r="P67" s="14"/>
      <c r="Q67" s="14"/>
      <c r="R67" s="14"/>
    </row>
    <row r="68" spans="2:18">
      <c r="B68" s="5"/>
      <c r="E68" s="14"/>
      <c r="F68" s="14"/>
      <c r="G68" s="14"/>
      <c r="H68" s="14"/>
      <c r="I68" s="14"/>
      <c r="J68" s="14"/>
      <c r="K68" s="14"/>
      <c r="L68" s="14"/>
      <c r="M68" s="14"/>
      <c r="N68" s="14"/>
      <c r="O68" s="14"/>
      <c r="P68" s="14"/>
      <c r="Q68" s="14"/>
      <c r="R68" s="14"/>
    </row>
    <row r="69" spans="2:18">
      <c r="B69" s="5"/>
      <c r="E69" s="14"/>
      <c r="F69" s="14"/>
      <c r="G69" s="14"/>
      <c r="H69" s="14"/>
      <c r="I69" s="14"/>
      <c r="J69" s="14"/>
      <c r="K69" s="14"/>
      <c r="L69" s="14"/>
      <c r="M69" s="14"/>
      <c r="N69" s="14"/>
      <c r="O69" s="14"/>
      <c r="P69" s="14"/>
      <c r="Q69" s="14"/>
      <c r="R69" s="14"/>
    </row>
    <row r="70" spans="2:18">
      <c r="B70" s="5"/>
      <c r="E70" s="14"/>
      <c r="F70" s="14"/>
      <c r="G70" s="14"/>
      <c r="H70" s="14"/>
      <c r="I70" s="14"/>
      <c r="J70" s="14"/>
      <c r="K70" s="14"/>
      <c r="L70" s="14"/>
      <c r="M70" s="14"/>
      <c r="N70" s="14"/>
      <c r="O70" s="14"/>
      <c r="P70" s="14"/>
      <c r="Q70" s="14"/>
      <c r="R70" s="14"/>
    </row>
    <row r="71" spans="2:18">
      <c r="B71" s="5"/>
      <c r="E71" s="14"/>
      <c r="F71" s="14"/>
      <c r="G71" s="14"/>
      <c r="H71" s="14"/>
      <c r="I71" s="14"/>
      <c r="J71" s="14"/>
      <c r="K71" s="14"/>
      <c r="L71" s="14"/>
      <c r="M71" s="14"/>
      <c r="N71" s="14"/>
      <c r="O71" s="14"/>
      <c r="P71" s="14"/>
      <c r="Q71" s="14"/>
      <c r="R71" s="14"/>
    </row>
    <row r="72" spans="2:18">
      <c r="B72" s="5"/>
      <c r="E72" s="14"/>
      <c r="F72" s="14"/>
      <c r="G72" s="14"/>
      <c r="H72" s="14"/>
      <c r="I72" s="14"/>
      <c r="J72" s="14"/>
      <c r="K72" s="14"/>
      <c r="L72" s="14"/>
      <c r="M72" s="14"/>
      <c r="N72" s="14"/>
      <c r="O72" s="14"/>
      <c r="P72" s="14"/>
      <c r="Q72" s="14"/>
      <c r="R72" s="14"/>
    </row>
    <row r="73" spans="2:18">
      <c r="B73" s="5"/>
      <c r="E73" s="14"/>
      <c r="F73" s="14"/>
      <c r="G73" s="14"/>
      <c r="H73" s="14"/>
      <c r="I73" s="14"/>
      <c r="J73" s="14"/>
      <c r="K73" s="14"/>
      <c r="L73" s="14"/>
      <c r="M73" s="14"/>
      <c r="N73" s="14"/>
      <c r="O73" s="14"/>
      <c r="P73" s="14"/>
      <c r="Q73" s="14"/>
      <c r="R73" s="14"/>
    </row>
    <row r="74" spans="2:18">
      <c r="B74" s="5"/>
      <c r="E74" s="14"/>
      <c r="F74" s="14"/>
      <c r="G74" s="14"/>
      <c r="H74" s="14"/>
      <c r="I74" s="14"/>
      <c r="J74" s="14"/>
      <c r="K74" s="14"/>
      <c r="L74" s="14"/>
      <c r="M74" s="14"/>
      <c r="N74" s="14"/>
      <c r="O74" s="14"/>
      <c r="P74" s="14"/>
      <c r="Q74" s="14"/>
      <c r="R74" s="14"/>
    </row>
    <row r="75" spans="2:18">
      <c r="B75" s="5"/>
      <c r="E75" s="14"/>
      <c r="F75" s="14"/>
      <c r="G75" s="14"/>
      <c r="H75" s="14"/>
      <c r="I75" s="14"/>
      <c r="J75" s="14"/>
      <c r="K75" s="14"/>
      <c r="L75" s="14"/>
      <c r="M75" s="14"/>
      <c r="N75" s="14"/>
      <c r="O75" s="14"/>
      <c r="P75" s="14"/>
      <c r="Q75" s="14"/>
      <c r="R75" s="14"/>
    </row>
    <row r="76" spans="2:18">
      <c r="B76" s="5"/>
      <c r="E76" s="14"/>
      <c r="F76" s="14"/>
      <c r="G76" s="14"/>
      <c r="H76" s="14"/>
      <c r="I76" s="14"/>
      <c r="J76" s="14"/>
      <c r="K76" s="14"/>
      <c r="L76" s="14"/>
      <c r="M76" s="14"/>
      <c r="N76" s="14"/>
      <c r="O76" s="14"/>
      <c r="P76" s="14"/>
      <c r="Q76" s="14"/>
      <c r="R76" s="14"/>
    </row>
    <row r="77" spans="2:18">
      <c r="B77" s="5"/>
      <c r="E77" s="14"/>
      <c r="F77" s="14"/>
      <c r="G77" s="14"/>
      <c r="H77" s="14"/>
      <c r="I77" s="14"/>
      <c r="J77" s="14"/>
      <c r="K77" s="14"/>
      <c r="L77" s="14"/>
      <c r="M77" s="14"/>
      <c r="N77" s="14"/>
      <c r="O77" s="14"/>
      <c r="P77" s="14"/>
      <c r="Q77" s="14"/>
      <c r="R77" s="14"/>
    </row>
    <row r="78" spans="2:18">
      <c r="B78" s="5"/>
      <c r="E78" s="14"/>
      <c r="F78" s="14"/>
      <c r="G78" s="14"/>
      <c r="H78" s="14"/>
      <c r="I78" s="14"/>
      <c r="J78" s="14"/>
      <c r="K78" s="14"/>
      <c r="L78" s="14"/>
      <c r="M78" s="14"/>
      <c r="N78" s="14"/>
      <c r="O78" s="14"/>
      <c r="P78" s="14"/>
      <c r="Q78" s="14"/>
      <c r="R78" s="14"/>
    </row>
    <row r="79" spans="2:18">
      <c r="B79" s="5"/>
      <c r="E79" s="14"/>
      <c r="F79" s="14"/>
      <c r="G79" s="14"/>
      <c r="H79" s="14"/>
      <c r="I79" s="14"/>
      <c r="J79" s="14"/>
      <c r="K79" s="14"/>
      <c r="L79" s="14"/>
      <c r="M79" s="14"/>
      <c r="N79" s="14"/>
      <c r="O79" s="14"/>
      <c r="P79" s="14"/>
      <c r="Q79" s="14"/>
      <c r="R79" s="14"/>
    </row>
    <row r="80" spans="2:18">
      <c r="B80" s="5"/>
      <c r="E80" s="14"/>
      <c r="F80" s="14"/>
      <c r="G80" s="14"/>
      <c r="H80" s="14"/>
      <c r="I80" s="14"/>
      <c r="J80" s="14"/>
      <c r="K80" s="14"/>
      <c r="L80" s="14"/>
      <c r="M80" s="14"/>
      <c r="N80" s="14"/>
      <c r="O80" s="14"/>
      <c r="P80" s="14"/>
      <c r="Q80" s="14"/>
      <c r="R80" s="14"/>
    </row>
    <row r="81" spans="2:18">
      <c r="B81" s="5"/>
      <c r="E81" s="14"/>
      <c r="F81" s="14"/>
      <c r="G81" s="14"/>
      <c r="H81" s="14"/>
      <c r="I81" s="14"/>
      <c r="J81" s="14"/>
      <c r="K81" s="14"/>
      <c r="L81" s="14"/>
      <c r="M81" s="14"/>
      <c r="N81" s="14"/>
      <c r="O81" s="14"/>
      <c r="P81" s="14"/>
      <c r="Q81" s="14"/>
      <c r="R81" s="14"/>
    </row>
    <row r="82" spans="2:18">
      <c r="B82" s="5"/>
      <c r="E82" s="14"/>
      <c r="F82" s="14"/>
      <c r="G82" s="14"/>
      <c r="H82" s="14"/>
      <c r="I82" s="14"/>
      <c r="J82" s="14"/>
      <c r="K82" s="14"/>
      <c r="L82" s="14"/>
      <c r="M82" s="14"/>
      <c r="N82" s="14"/>
      <c r="O82" s="14"/>
      <c r="P82" s="14"/>
      <c r="Q82" s="14"/>
      <c r="R82" s="14"/>
    </row>
    <row r="83" spans="2:18">
      <c r="B83" s="5"/>
      <c r="E83" s="14"/>
      <c r="F83" s="14"/>
      <c r="G83" s="14"/>
      <c r="H83" s="14"/>
      <c r="I83" s="14"/>
      <c r="J83" s="14"/>
      <c r="K83" s="14"/>
      <c r="L83" s="14"/>
      <c r="M83" s="14"/>
      <c r="N83" s="14"/>
      <c r="O83" s="14"/>
      <c r="P83" s="14"/>
      <c r="Q83" s="14"/>
      <c r="R83" s="14"/>
    </row>
    <row r="84" spans="2:18">
      <c r="B84" s="5"/>
      <c r="E84" s="14"/>
      <c r="F84" s="14"/>
      <c r="G84" s="14"/>
      <c r="H84" s="14"/>
      <c r="I84" s="14"/>
      <c r="J84" s="14"/>
      <c r="K84" s="14"/>
      <c r="L84" s="14"/>
      <c r="M84" s="14"/>
      <c r="N84" s="14"/>
      <c r="O84" s="14"/>
      <c r="P84" s="14"/>
      <c r="Q84" s="14"/>
      <c r="R84" s="14"/>
    </row>
    <row r="85" spans="2:18">
      <c r="B85" s="5"/>
      <c r="E85" s="14"/>
      <c r="F85" s="14"/>
      <c r="G85" s="14"/>
      <c r="H85" s="14"/>
      <c r="I85" s="14"/>
      <c r="J85" s="14"/>
      <c r="K85" s="14"/>
      <c r="L85" s="14"/>
      <c r="M85" s="14"/>
      <c r="N85" s="14"/>
      <c r="O85" s="14"/>
      <c r="P85" s="14"/>
      <c r="Q85" s="14"/>
      <c r="R85" s="14"/>
    </row>
    <row r="86" spans="2:18">
      <c r="B86" s="5"/>
      <c r="E86" s="14"/>
      <c r="F86" s="14"/>
      <c r="G86" s="14"/>
      <c r="H86" s="14"/>
      <c r="I86" s="14"/>
      <c r="J86" s="14"/>
      <c r="K86" s="14"/>
      <c r="L86" s="14"/>
      <c r="M86" s="14"/>
      <c r="N86" s="14"/>
      <c r="O86" s="14"/>
      <c r="P86" s="14"/>
      <c r="Q86" s="14"/>
      <c r="R86" s="14"/>
    </row>
    <row r="87" spans="2:18">
      <c r="B87" s="5"/>
      <c r="E87" s="14"/>
      <c r="F87" s="14"/>
      <c r="G87" s="14"/>
      <c r="H87" s="14"/>
      <c r="I87" s="14"/>
      <c r="J87" s="14"/>
      <c r="K87" s="14"/>
      <c r="L87" s="14"/>
      <c r="M87" s="14"/>
      <c r="N87" s="14"/>
      <c r="O87" s="14"/>
      <c r="P87" s="14"/>
      <c r="Q87" s="14"/>
      <c r="R87" s="14"/>
    </row>
    <row r="88" spans="2:18">
      <c r="B88" s="5"/>
      <c r="E88" s="14"/>
      <c r="F88" s="14"/>
      <c r="G88" s="14"/>
      <c r="H88" s="14"/>
      <c r="I88" s="14"/>
      <c r="J88" s="14"/>
      <c r="K88" s="14"/>
      <c r="L88" s="14"/>
      <c r="M88" s="14"/>
      <c r="N88" s="14"/>
      <c r="O88" s="14"/>
      <c r="P88" s="14"/>
      <c r="Q88" s="14"/>
      <c r="R88" s="14"/>
    </row>
    <row r="89" spans="2:18">
      <c r="B89" s="5"/>
    </row>
    <row r="90" spans="2:18">
      <c r="B90" s="5"/>
    </row>
    <row r="91" spans="2:18">
      <c r="B91" s="5"/>
    </row>
    <row r="92" spans="2:18">
      <c r="B92" s="5"/>
    </row>
    <row r="93" spans="2:18">
      <c r="B93" s="5"/>
    </row>
    <row r="94" spans="2:18">
      <c r="B94" s="5"/>
    </row>
    <row r="95" spans="2:18">
      <c r="B95" s="5"/>
    </row>
    <row r="96" spans="2:18">
      <c r="B96" s="5"/>
    </row>
    <row r="97" spans="2:2">
      <c r="B97" s="5"/>
    </row>
    <row r="98" spans="2:2">
      <c r="B98" s="5"/>
    </row>
    <row r="99" spans="2:2">
      <c r="B99" s="5"/>
    </row>
    <row r="100" spans="2:2">
      <c r="B100" s="5"/>
    </row>
    <row r="101" spans="2:2">
      <c r="B101" s="5"/>
    </row>
    <row r="102" spans="2:2">
      <c r="B102" s="5"/>
    </row>
    <row r="103" spans="2:2">
      <c r="B103" s="5"/>
    </row>
    <row r="104" spans="2:2">
      <c r="B104" s="5"/>
    </row>
    <row r="105" spans="2:2">
      <c r="B105" s="5"/>
    </row>
    <row r="106" spans="2:2">
      <c r="B106" s="5"/>
    </row>
    <row r="107" spans="2:2">
      <c r="B107" s="5"/>
    </row>
    <row r="108" spans="2:2">
      <c r="B108" s="5"/>
    </row>
    <row r="109" spans="2:2">
      <c r="B109" s="5"/>
    </row>
    <row r="110" spans="2:2">
      <c r="B110" s="5"/>
    </row>
    <row r="111" spans="2:2">
      <c r="B111" s="5"/>
    </row>
    <row r="112" spans="2:2">
      <c r="B112" s="5"/>
    </row>
    <row r="113" spans="2:2">
      <c r="B113" s="5"/>
    </row>
    <row r="114" spans="2:2">
      <c r="B114" s="5"/>
    </row>
    <row r="115" spans="2:2">
      <c r="B115" s="5"/>
    </row>
    <row r="116" spans="2:2">
      <c r="B116" s="5"/>
    </row>
    <row r="117" spans="2:2">
      <c r="B117" s="5"/>
    </row>
    <row r="118" spans="2:2">
      <c r="B118" s="5"/>
    </row>
    <row r="119" spans="2:2">
      <c r="B119" s="5"/>
    </row>
    <row r="120" spans="2:2">
      <c r="B120" s="5"/>
    </row>
    <row r="121" spans="2:2">
      <c r="B121" s="5"/>
    </row>
    <row r="122" spans="2:2">
      <c r="B122" s="5"/>
    </row>
    <row r="123" spans="2:2">
      <c r="B123" s="5"/>
    </row>
    <row r="124" spans="2:2">
      <c r="B124" s="5"/>
    </row>
    <row r="125" spans="2:2">
      <c r="B125" s="5"/>
    </row>
    <row r="126" spans="2:2">
      <c r="B126" s="5"/>
    </row>
    <row r="127" spans="2:2">
      <c r="B127" s="5"/>
    </row>
    <row r="128" spans="2:2">
      <c r="B128" s="5"/>
    </row>
    <row r="129" spans="2:2">
      <c r="B129" s="5"/>
    </row>
    <row r="130" spans="2:2">
      <c r="B130" s="5"/>
    </row>
    <row r="131" spans="2:2">
      <c r="B131" s="5"/>
    </row>
    <row r="132" spans="2:2">
      <c r="B132" s="5"/>
    </row>
    <row r="133" spans="2:2">
      <c r="B133" s="5"/>
    </row>
    <row r="134" spans="2:2">
      <c r="B134" s="5"/>
    </row>
    <row r="135" spans="2:2">
      <c r="B135" s="5"/>
    </row>
    <row r="136" spans="2:2">
      <c r="B136" s="5"/>
    </row>
    <row r="137" spans="2:2">
      <c r="B137" s="5"/>
    </row>
    <row r="138" spans="2:2">
      <c r="B138" s="5"/>
    </row>
    <row r="139" spans="2:2">
      <c r="B139" s="5"/>
    </row>
    <row r="140" spans="2:2">
      <c r="B140" s="5"/>
    </row>
    <row r="141" spans="2:2">
      <c r="B141" s="5"/>
    </row>
    <row r="142" spans="2:2">
      <c r="B142" s="5"/>
    </row>
    <row r="143" spans="2:2">
      <c r="B143" s="5"/>
    </row>
    <row r="144" spans="2:2">
      <c r="B144" s="5"/>
    </row>
    <row r="145" spans="2:2">
      <c r="B145" s="5"/>
    </row>
    <row r="146" spans="2:2">
      <c r="B146" s="5"/>
    </row>
    <row r="147" spans="2:2">
      <c r="B147" s="5"/>
    </row>
    <row r="148" spans="2:2">
      <c r="B148" s="5"/>
    </row>
    <row r="149" spans="2:2">
      <c r="B149" s="5"/>
    </row>
    <row r="150" spans="2:2">
      <c r="B150" s="5"/>
    </row>
    <row r="151" spans="2:2">
      <c r="B151" s="5"/>
    </row>
    <row r="152" spans="2:2">
      <c r="B152" s="5"/>
    </row>
    <row r="153" spans="2:2">
      <c r="B153" s="5"/>
    </row>
    <row r="154" spans="2:2">
      <c r="B154" s="5"/>
    </row>
    <row r="155" spans="2:2">
      <c r="B155" s="5"/>
    </row>
    <row r="156" spans="2:2">
      <c r="B156" s="5"/>
    </row>
    <row r="157" spans="2:2">
      <c r="B157" s="5"/>
    </row>
    <row r="158" spans="2:2">
      <c r="B158" s="5"/>
    </row>
    <row r="159" spans="2:2">
      <c r="B159" s="5"/>
    </row>
    <row r="160" spans="2:2">
      <c r="B160" s="5"/>
    </row>
    <row r="161" spans="2:2">
      <c r="B161" s="5"/>
    </row>
    <row r="162" spans="2:2">
      <c r="B162" s="5"/>
    </row>
    <row r="163" spans="2:2">
      <c r="B163" s="5"/>
    </row>
    <row r="164" spans="2:2">
      <c r="B164" s="5"/>
    </row>
    <row r="165" spans="2:2">
      <c r="B165" s="5"/>
    </row>
    <row r="166" spans="2:2">
      <c r="B166" s="5"/>
    </row>
    <row r="167" spans="2:2">
      <c r="B167" s="5"/>
    </row>
    <row r="168" spans="2:2">
      <c r="B168" s="5"/>
    </row>
    <row r="169" spans="2:2">
      <c r="B169" s="5"/>
    </row>
    <row r="170" spans="2:2">
      <c r="B170" s="5"/>
    </row>
    <row r="171" spans="2:2">
      <c r="B171" s="5"/>
    </row>
    <row r="172" spans="2:2">
      <c r="B172" s="5"/>
    </row>
    <row r="173" spans="2:2">
      <c r="B173" s="5"/>
    </row>
    <row r="174" spans="2:2">
      <c r="B174" s="5"/>
    </row>
    <row r="175" spans="2:2">
      <c r="B175" s="5"/>
    </row>
    <row r="176" spans="2:2">
      <c r="B176" s="5"/>
    </row>
    <row r="177" spans="2:2">
      <c r="B177" s="5"/>
    </row>
    <row r="178" spans="2:2">
      <c r="B178" s="5"/>
    </row>
    <row r="179" spans="2:2">
      <c r="B179" s="5"/>
    </row>
    <row r="180" spans="2:2">
      <c r="B180" s="5"/>
    </row>
    <row r="181" spans="2:2">
      <c r="B181" s="5"/>
    </row>
    <row r="182" spans="2:2">
      <c r="B182" s="5"/>
    </row>
    <row r="183" spans="2:2">
      <c r="B183" s="5"/>
    </row>
    <row r="184" spans="2:2">
      <c r="B184" s="5"/>
    </row>
    <row r="185" spans="2:2">
      <c r="B185" s="5"/>
    </row>
    <row r="186" spans="2:2">
      <c r="B186" s="5"/>
    </row>
    <row r="187" spans="2:2">
      <c r="B187" s="5"/>
    </row>
    <row r="188" spans="2:2">
      <c r="B188" s="5"/>
    </row>
    <row r="189" spans="2:2">
      <c r="B189" s="5"/>
    </row>
    <row r="190" spans="2:2">
      <c r="B190" s="5"/>
    </row>
    <row r="191" spans="2:2">
      <c r="B191" s="5"/>
    </row>
    <row r="192" spans="2:2">
      <c r="B192" s="5"/>
    </row>
    <row r="193" spans="2:2">
      <c r="B193" s="5"/>
    </row>
    <row r="194" spans="2:2">
      <c r="B194" s="5"/>
    </row>
    <row r="195" spans="2:2">
      <c r="B195" s="5"/>
    </row>
    <row r="196" spans="2:2">
      <c r="B196" s="5"/>
    </row>
    <row r="197" spans="2:2">
      <c r="B197" s="5"/>
    </row>
    <row r="198" spans="2:2">
      <c r="B198" s="5"/>
    </row>
    <row r="199" spans="2:2">
      <c r="B199" s="5"/>
    </row>
    <row r="200" spans="2:2">
      <c r="B200" s="5"/>
    </row>
    <row r="201" spans="2:2">
      <c r="B201" s="5"/>
    </row>
    <row r="202" spans="2:2">
      <c r="B202" s="5"/>
    </row>
    <row r="203" spans="2:2">
      <c r="B203" s="5"/>
    </row>
    <row r="204" spans="2:2">
      <c r="B204" s="5"/>
    </row>
    <row r="205" spans="2:2">
      <c r="B205" s="5"/>
    </row>
    <row r="206" spans="2:2">
      <c r="B206" s="5"/>
    </row>
    <row r="207" spans="2:2">
      <c r="B207" s="5"/>
    </row>
    <row r="208" spans="2:2">
      <c r="B208" s="5"/>
    </row>
    <row r="209" spans="2:2">
      <c r="B209" s="5"/>
    </row>
    <row r="210" spans="2:2">
      <c r="B210" s="5"/>
    </row>
    <row r="211" spans="2:2">
      <c r="B211" s="5"/>
    </row>
    <row r="212" spans="2:2">
      <c r="B212" s="5"/>
    </row>
    <row r="213" spans="2:2">
      <c r="B213" s="5"/>
    </row>
    <row r="214" spans="2:2">
      <c r="B214" s="5"/>
    </row>
    <row r="215" spans="2:2">
      <c r="B215" s="5"/>
    </row>
    <row r="216" spans="2:2">
      <c r="B216" s="5"/>
    </row>
    <row r="217" spans="2:2">
      <c r="B217" s="5"/>
    </row>
    <row r="218" spans="2:2">
      <c r="B218" s="5"/>
    </row>
    <row r="219" spans="2:2">
      <c r="B219" s="5"/>
    </row>
    <row r="220" spans="2:2">
      <c r="B220" s="5"/>
    </row>
    <row r="221" spans="2:2">
      <c r="B221" s="5"/>
    </row>
    <row r="222" spans="2:2">
      <c r="B222" s="5"/>
    </row>
    <row r="223" spans="2:2">
      <c r="B223" s="5"/>
    </row>
    <row r="224" spans="2:2">
      <c r="B224" s="5"/>
    </row>
    <row r="225" spans="2:2">
      <c r="B225" s="5"/>
    </row>
    <row r="226" spans="2:2">
      <c r="B226" s="5"/>
    </row>
    <row r="227" spans="2:2">
      <c r="B227" s="5"/>
    </row>
    <row r="228" spans="2:2">
      <c r="B228" s="5"/>
    </row>
    <row r="229" spans="2:2">
      <c r="B229" s="5"/>
    </row>
    <row r="230" spans="2:2">
      <c r="B230" s="5"/>
    </row>
    <row r="231" spans="2:2">
      <c r="B231" s="5"/>
    </row>
    <row r="232" spans="2:2">
      <c r="B232" s="5"/>
    </row>
    <row r="233" spans="2:2">
      <c r="B233" s="5"/>
    </row>
    <row r="234" spans="2:2">
      <c r="B234" s="5"/>
    </row>
    <row r="235" spans="2:2">
      <c r="B235" s="5"/>
    </row>
    <row r="236" spans="2:2">
      <c r="B236" s="5"/>
    </row>
    <row r="237" spans="2:2">
      <c r="B237" s="5"/>
    </row>
    <row r="238" spans="2:2">
      <c r="B238" s="5"/>
    </row>
    <row r="239" spans="2:2">
      <c r="B239" s="5"/>
    </row>
    <row r="240" spans="2:2">
      <c r="B240" s="5"/>
    </row>
    <row r="241" spans="2:2">
      <c r="B241" s="5"/>
    </row>
    <row r="242" spans="2:2">
      <c r="B242" s="5"/>
    </row>
    <row r="243" spans="2:2">
      <c r="B243" s="5"/>
    </row>
    <row r="244" spans="2:2">
      <c r="B244" s="5"/>
    </row>
    <row r="245" spans="2:2">
      <c r="B245" s="5"/>
    </row>
    <row r="246" spans="2:2">
      <c r="B246" s="5"/>
    </row>
    <row r="247" spans="2:2">
      <c r="B247" s="5"/>
    </row>
    <row r="248" spans="2:2">
      <c r="B248" s="5"/>
    </row>
    <row r="249" spans="2:2">
      <c r="B249" s="5"/>
    </row>
    <row r="250" spans="2:2">
      <c r="B250" s="5"/>
    </row>
    <row r="251" spans="2:2">
      <c r="B251" s="5"/>
    </row>
    <row r="252" spans="2:2">
      <c r="B252" s="5"/>
    </row>
    <row r="253" spans="2:2">
      <c r="B253" s="5"/>
    </row>
  </sheetData>
  <sheetProtection password="EA3A" sheet="1" objects="1" scenarios="1" selectLockedCells="1"/>
  <mergeCells count="10">
    <mergeCell ref="B43:L49"/>
    <mergeCell ref="C3:K4"/>
    <mergeCell ref="C20:C21"/>
    <mergeCell ref="D20:D21"/>
    <mergeCell ref="E20:E21"/>
    <mergeCell ref="F20:F21"/>
    <mergeCell ref="H20:H21"/>
    <mergeCell ref="G20:G21"/>
    <mergeCell ref="I20:I21"/>
    <mergeCell ref="J20:J21"/>
  </mergeCells>
  <pageMargins left="0.7" right="0.7" top="0.75" bottom="0.75" header="0.3" footer="0.3"/>
  <pageSetup paperSize="9" scale="55" fitToHeight="0" orientation="portrait" verticalDpi="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C257"/>
  <sheetViews>
    <sheetView showGridLines="0" showRowColHeaders="0" tabSelected="1" zoomScaleNormal="100" workbookViewId="0">
      <selection activeCell="H26" sqref="H26"/>
    </sheetView>
  </sheetViews>
  <sheetFormatPr baseColWidth="10" defaultColWidth="11.42578125" defaultRowHeight="12"/>
  <cols>
    <col min="1" max="1" width="7.85546875" style="4" customWidth="1"/>
    <col min="2" max="2" width="2.85546875" style="4" customWidth="1"/>
    <col min="3" max="3" width="26" style="4" customWidth="1"/>
    <col min="4" max="4" width="15.7109375" style="4" customWidth="1"/>
    <col min="5" max="5" width="11.42578125" style="4" customWidth="1"/>
    <col min="6" max="6" width="14.5703125" style="4" customWidth="1"/>
    <col min="7" max="7" width="13.42578125" style="4" customWidth="1"/>
    <col min="8" max="8" width="14.140625" style="4" customWidth="1"/>
    <col min="9" max="9" width="12.140625" style="4" customWidth="1"/>
    <col min="10" max="10" width="12.28515625" style="4" customWidth="1"/>
    <col min="11" max="11" width="15.140625" style="4" customWidth="1"/>
    <col min="12" max="12" width="2.7109375" style="4" customWidth="1"/>
    <col min="13" max="13" width="7.42578125" style="4" customWidth="1"/>
    <col min="14" max="14" width="19.7109375" style="4" hidden="1" customWidth="1"/>
    <col min="15" max="15" width="16.28515625" style="4" hidden="1" customWidth="1"/>
    <col min="16" max="16" width="18.42578125" style="4" hidden="1" customWidth="1"/>
    <col min="17" max="17" width="12.42578125" style="4" hidden="1" customWidth="1"/>
    <col min="18" max="18" width="20.28515625" style="4" hidden="1" customWidth="1"/>
    <col min="19" max="19" width="14.7109375" style="4" customWidth="1"/>
    <col min="20" max="20" width="15.7109375" style="4" customWidth="1"/>
    <col min="21" max="21" width="13.85546875" style="4" customWidth="1"/>
    <col min="22" max="22" width="12" style="4" customWidth="1"/>
    <col min="23" max="23" width="9.140625" style="4" customWidth="1"/>
    <col min="24" max="24" width="9.85546875" style="4" customWidth="1"/>
    <col min="25" max="25" width="12.28515625" style="4" customWidth="1"/>
    <col min="26" max="28" width="11.42578125" style="4"/>
    <col min="29" max="29" width="12.42578125" style="4" bestFit="1" customWidth="1"/>
    <col min="30" max="16384" width="11.42578125" style="4"/>
  </cols>
  <sheetData>
    <row r="2" spans="2:18" ht="9" customHeight="1" thickBot="1">
      <c r="B2" s="29"/>
      <c r="C2" s="30"/>
      <c r="D2" s="30"/>
      <c r="E2" s="30"/>
      <c r="F2" s="31"/>
      <c r="G2" s="31"/>
      <c r="H2" s="31"/>
      <c r="I2" s="30"/>
      <c r="J2" s="30"/>
      <c r="K2" s="30"/>
      <c r="L2" s="63"/>
    </row>
    <row r="3" spans="2:18" ht="15.75" customHeight="1">
      <c r="B3" s="32"/>
      <c r="C3" s="138" t="s">
        <v>30</v>
      </c>
      <c r="D3" s="139"/>
      <c r="E3" s="139"/>
      <c r="F3" s="139"/>
      <c r="G3" s="139"/>
      <c r="H3" s="139"/>
      <c r="I3" s="139"/>
      <c r="J3" s="139"/>
      <c r="K3" s="140"/>
      <c r="L3" s="64"/>
    </row>
    <row r="4" spans="2:18" ht="15.75" customHeight="1" thickBot="1">
      <c r="B4" s="32"/>
      <c r="C4" s="141"/>
      <c r="D4" s="142"/>
      <c r="E4" s="142"/>
      <c r="F4" s="142"/>
      <c r="G4" s="142"/>
      <c r="H4" s="142"/>
      <c r="I4" s="142"/>
      <c r="J4" s="142"/>
      <c r="K4" s="143"/>
      <c r="L4" s="64"/>
    </row>
    <row r="5" spans="2:18" ht="9" customHeight="1">
      <c r="B5" s="32"/>
      <c r="C5" s="7"/>
      <c r="D5" s="7"/>
      <c r="E5" s="7"/>
      <c r="F5" s="33"/>
      <c r="G5" s="33"/>
      <c r="H5" s="33"/>
      <c r="I5" s="7"/>
      <c r="J5" s="7"/>
      <c r="K5" s="7"/>
      <c r="L5" s="64"/>
    </row>
    <row r="6" spans="2:18" ht="18" customHeight="1">
      <c r="B6" s="32"/>
      <c r="C6" s="34" t="s">
        <v>29</v>
      </c>
      <c r="D6" s="88">
        <v>43034</v>
      </c>
      <c r="I6" s="123"/>
      <c r="J6" s="124"/>
      <c r="K6" s="125"/>
      <c r="L6" s="64"/>
      <c r="M6" s="3"/>
    </row>
    <row r="7" spans="2:18" ht="18" customHeight="1">
      <c r="B7" s="32"/>
      <c r="C7" s="34" t="s">
        <v>27</v>
      </c>
      <c r="D7" s="88">
        <f>+WORKDAY(D6,4)</f>
        <v>43040</v>
      </c>
      <c r="I7" s="123"/>
      <c r="J7" s="124"/>
      <c r="K7" s="125"/>
      <c r="L7" s="64"/>
      <c r="M7" s="3"/>
    </row>
    <row r="8" spans="2:18" ht="18" customHeight="1">
      <c r="B8" s="38"/>
      <c r="C8" s="34" t="s">
        <v>1</v>
      </c>
      <c r="D8" s="88">
        <f>+EDATE(D7,36)</f>
        <v>44136</v>
      </c>
      <c r="I8" s="125"/>
      <c r="J8" s="125"/>
      <c r="K8" s="125"/>
      <c r="L8" s="65"/>
      <c r="M8" s="2"/>
      <c r="O8" s="16"/>
    </row>
    <row r="9" spans="2:18" ht="18" customHeight="1">
      <c r="B9" s="38"/>
      <c r="C9" s="48" t="s">
        <v>5</v>
      </c>
      <c r="D9" s="89">
        <f>+D7</f>
        <v>43040</v>
      </c>
      <c r="G9" s="97"/>
      <c r="I9" s="125"/>
      <c r="J9" s="125"/>
      <c r="K9" s="125"/>
      <c r="L9" s="65"/>
      <c r="M9" s="25"/>
      <c r="O9" s="5"/>
      <c r="P9" s="23"/>
      <c r="R9" s="9"/>
    </row>
    <row r="10" spans="2:18" ht="18" customHeight="1">
      <c r="B10" s="38"/>
      <c r="C10" s="34" t="s">
        <v>3</v>
      </c>
      <c r="D10" s="88">
        <f>+EDATE(D11,3)</f>
        <v>43132</v>
      </c>
      <c r="F10" s="96" t="s">
        <v>20</v>
      </c>
      <c r="G10" s="91">
        <v>1.02</v>
      </c>
      <c r="H10" s="90"/>
      <c r="I10" s="127"/>
      <c r="J10" s="125"/>
      <c r="K10" s="125"/>
      <c r="L10" s="78"/>
      <c r="M10" s="25"/>
      <c r="O10" s="5"/>
      <c r="P10" s="24"/>
      <c r="R10" s="8"/>
    </row>
    <row r="11" spans="2:18" ht="18" customHeight="1">
      <c r="B11" s="38"/>
      <c r="C11" s="34" t="s">
        <v>2</v>
      </c>
      <c r="D11" s="88">
        <f>LOOKUP(D9,C22:C34,C22:C34)</f>
        <v>43040</v>
      </c>
      <c r="F11" s="79" t="s">
        <v>14</v>
      </c>
      <c r="G11" s="82">
        <f>XIRR(J22:J34,C22:C34)</f>
        <v>0.29601014256477365</v>
      </c>
      <c r="H11" s="79" t="s">
        <v>18</v>
      </c>
      <c r="I11" s="80">
        <f>+P22</f>
        <v>2.1411818904453592</v>
      </c>
      <c r="L11" s="66"/>
      <c r="M11" s="26"/>
      <c r="N11" s="11"/>
      <c r="O11" s="11"/>
      <c r="P11" s="11"/>
    </row>
    <row r="12" spans="2:18" ht="18" customHeight="1">
      <c r="B12" s="38"/>
      <c r="C12" s="36" t="s">
        <v>6</v>
      </c>
      <c r="D12" s="37">
        <v>100</v>
      </c>
      <c r="F12" s="79" t="s">
        <v>15</v>
      </c>
      <c r="G12" s="82">
        <f>+(((G11+1)^(90/365))-1)*365/90</f>
        <v>0.26775874942961947</v>
      </c>
      <c r="H12" s="79" t="s">
        <v>17</v>
      </c>
      <c r="I12" s="80">
        <f>+I11/(1+G11/4)</f>
        <v>1.9936469602160167</v>
      </c>
      <c r="L12" s="67"/>
      <c r="M12" s="13"/>
    </row>
    <row r="13" spans="2:18" ht="18" customHeight="1">
      <c r="B13" s="38"/>
      <c r="C13" s="34" t="s">
        <v>7</v>
      </c>
      <c r="D13" s="77">
        <f>LOOKUP(D9,C22:F34,F22:F34)</f>
        <v>1</v>
      </c>
      <c r="E13" s="35"/>
      <c r="F13" s="95" t="s">
        <v>21</v>
      </c>
      <c r="G13" s="128">
        <f>(G12-D14)*10000</f>
        <v>-97.41250570380555</v>
      </c>
      <c r="H13" s="81" t="s">
        <v>22</v>
      </c>
      <c r="I13" s="80">
        <f>+G34*(C34-C22)/365/100</f>
        <v>3.0054794520547943</v>
      </c>
      <c r="L13" s="65"/>
      <c r="M13" s="25"/>
      <c r="O13" s="5"/>
      <c r="P13" s="24"/>
      <c r="R13" s="8"/>
    </row>
    <row r="14" spans="2:18" ht="18" customHeight="1">
      <c r="B14" s="38"/>
      <c r="C14" s="34" t="s">
        <v>26</v>
      </c>
      <c r="D14" s="120">
        <v>0.27750000000000002</v>
      </c>
      <c r="E14" s="35"/>
      <c r="F14" s="92"/>
      <c r="G14" s="119"/>
      <c r="H14" s="25"/>
      <c r="I14" s="94"/>
      <c r="L14" s="65"/>
      <c r="M14" s="25"/>
      <c r="O14" s="5"/>
      <c r="P14" s="24"/>
      <c r="R14" s="8"/>
    </row>
    <row r="15" spans="2:18" ht="18" customHeight="1">
      <c r="B15" s="38"/>
      <c r="C15" s="34" t="s">
        <v>34</v>
      </c>
      <c r="D15" s="120">
        <v>0.28000000000000003</v>
      </c>
      <c r="E15" s="35"/>
      <c r="G15" s="118"/>
      <c r="H15" s="16"/>
      <c r="I15" s="83"/>
      <c r="K15" s="7"/>
      <c r="L15" s="65"/>
      <c r="M15" s="25"/>
    </row>
    <row r="16" spans="2:18" ht="18" hidden="1" customHeight="1">
      <c r="B16" s="38"/>
      <c r="C16" s="34" t="s">
        <v>8</v>
      </c>
      <c r="D16" s="1">
        <f>D9-D11</f>
        <v>0</v>
      </c>
      <c r="E16" s="35"/>
      <c r="H16" s="83"/>
      <c r="I16" s="16"/>
      <c r="J16" s="84"/>
      <c r="K16" s="7"/>
      <c r="L16" s="65"/>
      <c r="M16" s="25"/>
    </row>
    <row r="17" spans="2:29" ht="18" hidden="1" customHeight="1">
      <c r="B17" s="38"/>
      <c r="C17" s="34" t="s">
        <v>4</v>
      </c>
      <c r="D17" s="1">
        <f>D12*(D15)*D16/365</f>
        <v>0</v>
      </c>
      <c r="E17" s="35"/>
      <c r="F17" s="39"/>
      <c r="G17" s="39"/>
      <c r="H17" s="7"/>
      <c r="I17" s="7"/>
      <c r="J17" s="7"/>
      <c r="K17" s="7"/>
      <c r="L17" s="65"/>
      <c r="M17" s="25"/>
    </row>
    <row r="18" spans="2:29" ht="18" hidden="1" customHeight="1">
      <c r="B18" s="38"/>
      <c r="C18" s="34" t="s">
        <v>9</v>
      </c>
      <c r="D18" s="1">
        <f>(D12*D13)+D17</f>
        <v>100</v>
      </c>
      <c r="E18" s="35"/>
      <c r="F18" s="39"/>
      <c r="G18" s="39"/>
      <c r="H18" s="7"/>
      <c r="I18" s="7"/>
      <c r="J18" s="7"/>
      <c r="K18" s="7"/>
      <c r="L18" s="65"/>
      <c r="M18" s="25"/>
    </row>
    <row r="19" spans="2:29" ht="6.75" customHeight="1" thickBot="1">
      <c r="B19" s="38"/>
      <c r="C19" s="7"/>
      <c r="D19" s="7"/>
      <c r="E19" s="7"/>
      <c r="F19" s="7"/>
      <c r="G19" s="7"/>
      <c r="H19" s="7"/>
      <c r="I19" s="7"/>
      <c r="J19" s="7"/>
      <c r="K19" s="7"/>
      <c r="L19" s="64"/>
      <c r="M19" s="8"/>
    </row>
    <row r="20" spans="2:29" ht="15" customHeight="1">
      <c r="B20" s="38"/>
      <c r="C20" s="144" t="s">
        <v>24</v>
      </c>
      <c r="D20" s="146" t="s">
        <v>13</v>
      </c>
      <c r="E20" s="148" t="s">
        <v>10</v>
      </c>
      <c r="F20" s="148" t="s">
        <v>11</v>
      </c>
      <c r="G20" s="150" t="s">
        <v>35</v>
      </c>
      <c r="H20" s="148" t="s">
        <v>25</v>
      </c>
      <c r="I20" s="146" t="s">
        <v>16</v>
      </c>
      <c r="J20" s="152" t="s">
        <v>12</v>
      </c>
      <c r="L20" s="64"/>
      <c r="M20" s="18"/>
      <c r="N20" s="69" t="s">
        <v>0</v>
      </c>
      <c r="O20" s="71" t="s">
        <v>19</v>
      </c>
      <c r="P20" s="71" t="s">
        <v>18</v>
      </c>
      <c r="Q20" s="73"/>
      <c r="R20" s="69" t="s">
        <v>0</v>
      </c>
      <c r="Z20" s="19"/>
      <c r="AC20" s="17"/>
    </row>
    <row r="21" spans="2:29" ht="15" customHeight="1" thickBot="1">
      <c r="B21" s="38"/>
      <c r="C21" s="145"/>
      <c r="D21" s="147"/>
      <c r="E21" s="149"/>
      <c r="F21" s="149"/>
      <c r="G21" s="151"/>
      <c r="H21" s="149"/>
      <c r="I21" s="147"/>
      <c r="J21" s="153"/>
      <c r="L21" s="64"/>
      <c r="M21" s="10"/>
      <c r="N21" s="70"/>
      <c r="O21" s="72"/>
      <c r="P21" s="72"/>
      <c r="Q21" s="74"/>
      <c r="R21" s="70"/>
      <c r="S21" s="68"/>
    </row>
    <row r="22" spans="2:29" ht="15" customHeight="1">
      <c r="B22" s="38"/>
      <c r="C22" s="85">
        <v>43040</v>
      </c>
      <c r="D22" s="49"/>
      <c r="E22" s="50"/>
      <c r="F22" s="51">
        <v>1</v>
      </c>
      <c r="G22" s="52"/>
      <c r="H22" s="51"/>
      <c r="I22" s="53"/>
      <c r="J22" s="54">
        <f>-D12*G10</f>
        <v>-102</v>
      </c>
      <c r="L22" s="64"/>
      <c r="M22" s="10"/>
      <c r="N22" s="59"/>
      <c r="O22" s="56"/>
      <c r="P22" s="58">
        <f>SUM(P23:P34)</f>
        <v>2.1411818904453592</v>
      </c>
      <c r="Q22" s="60">
        <f>SUM(Q23:Q34)</f>
        <v>25.694182685344312</v>
      </c>
      <c r="R22" s="59"/>
    </row>
    <row r="23" spans="2:29" ht="15" customHeight="1">
      <c r="B23" s="38"/>
      <c r="C23" s="86">
        <v>43132</v>
      </c>
      <c r="D23" s="40">
        <f t="shared" ref="D23:D34" si="0">+C23-C22</f>
        <v>92</v>
      </c>
      <c r="E23" s="41">
        <v>0</v>
      </c>
      <c r="F23" s="41">
        <f>+F22-E23</f>
        <v>1</v>
      </c>
      <c r="G23" s="42">
        <f t="shared" ref="G23:G34" si="1">$D$12*E23</f>
        <v>0</v>
      </c>
      <c r="H23" s="121">
        <f>+D14</f>
        <v>0.27750000000000002</v>
      </c>
      <c r="I23" s="75">
        <f>+$D$12*F22*(IF((H23)&lt;D15,D15,(H23)))*D23/365</f>
        <v>7.0575342465753437</v>
      </c>
      <c r="J23" s="43">
        <f t="shared" ref="J23:J34" si="2">IF(C23&lt;$D$9,0,G23+I23)</f>
        <v>7.0575342465753437</v>
      </c>
      <c r="L23" s="64"/>
      <c r="N23" s="59">
        <f t="shared" ref="N23:N34" si="3">J23/(1+$G$11)^((C23-$D$9)/365)</f>
        <v>6.6110357706298917</v>
      </c>
      <c r="O23" s="57">
        <f t="shared" ref="O23:O34" si="4">+(C23-$D$9)/365</f>
        <v>0.25205479452054796</v>
      </c>
      <c r="P23" s="57">
        <f t="shared" ref="P23:P34" si="5">+O23*N23/$N$35</f>
        <v>1.6336698678409055E-2</v>
      </c>
      <c r="Q23" s="60">
        <f>+P23*12</f>
        <v>0.19604038414090866</v>
      </c>
      <c r="R23" s="59">
        <f t="shared" ref="R23:R34" si="6">J23/(1+$G$11)^((C23-$D$9)/365)</f>
        <v>6.6110357706298917</v>
      </c>
    </row>
    <row r="24" spans="2:29" ht="15" customHeight="1">
      <c r="B24" s="38"/>
      <c r="C24" s="86">
        <v>43222</v>
      </c>
      <c r="D24" s="40">
        <f t="shared" si="0"/>
        <v>90</v>
      </c>
      <c r="E24" s="41">
        <v>0</v>
      </c>
      <c r="F24" s="41">
        <f>+F23-E24</f>
        <v>1</v>
      </c>
      <c r="G24" s="42">
        <f t="shared" si="1"/>
        <v>0</v>
      </c>
      <c r="H24" s="121">
        <f>+H23</f>
        <v>0.27750000000000002</v>
      </c>
      <c r="I24" s="75">
        <f t="shared" ref="I24:I34" si="7">+$D$12*F23*H24*D24/365</f>
        <v>6.8424657534246585</v>
      </c>
      <c r="J24" s="43">
        <f t="shared" si="2"/>
        <v>6.8424657534246585</v>
      </c>
      <c r="L24" s="64"/>
      <c r="M24" s="27"/>
      <c r="N24" s="59">
        <f t="shared" si="3"/>
        <v>6.0126052310564608</v>
      </c>
      <c r="O24" s="57">
        <f t="shared" si="4"/>
        <v>0.49863013698630138</v>
      </c>
      <c r="P24" s="57">
        <f t="shared" si="5"/>
        <v>2.9392805631752374E-2</v>
      </c>
      <c r="Q24" s="60">
        <f t="shared" ref="Q24:Q34" si="8">+P24*12</f>
        <v>0.35271366758102851</v>
      </c>
      <c r="R24" s="59">
        <f t="shared" si="6"/>
        <v>6.0126052310564608</v>
      </c>
      <c r="V24" s="20"/>
      <c r="W24" s="14"/>
    </row>
    <row r="25" spans="2:29" ht="15" customHeight="1">
      <c r="B25" s="38"/>
      <c r="C25" s="86">
        <v>43313</v>
      </c>
      <c r="D25" s="40">
        <f t="shared" si="0"/>
        <v>91</v>
      </c>
      <c r="E25" s="41">
        <v>0</v>
      </c>
      <c r="F25" s="41">
        <f t="shared" ref="F25:F34" si="9">+F24-E25</f>
        <v>1</v>
      </c>
      <c r="G25" s="42">
        <f t="shared" si="1"/>
        <v>0</v>
      </c>
      <c r="H25" s="121">
        <f>+H24</f>
        <v>0.27750000000000002</v>
      </c>
      <c r="I25" s="75">
        <f t="shared" si="7"/>
        <v>6.9184931506849328</v>
      </c>
      <c r="J25" s="43">
        <f t="shared" si="2"/>
        <v>6.9184931506849328</v>
      </c>
      <c r="L25" s="64"/>
      <c r="M25" s="12"/>
      <c r="N25" s="59">
        <f t="shared" si="3"/>
        <v>5.6988418142084596</v>
      </c>
      <c r="O25" s="57">
        <f t="shared" si="4"/>
        <v>0.74794520547945209</v>
      </c>
      <c r="P25" s="57">
        <f t="shared" si="5"/>
        <v>4.1788445274753325E-2</v>
      </c>
      <c r="Q25" s="60">
        <f t="shared" si="8"/>
        <v>0.50146134329703984</v>
      </c>
      <c r="R25" s="59">
        <f t="shared" si="6"/>
        <v>5.6988418142084596</v>
      </c>
      <c r="V25" s="20"/>
      <c r="X25" s="14"/>
    </row>
    <row r="26" spans="2:29" ht="15" customHeight="1">
      <c r="B26" s="38"/>
      <c r="C26" s="86">
        <v>43405</v>
      </c>
      <c r="D26" s="40">
        <f t="shared" si="0"/>
        <v>92</v>
      </c>
      <c r="E26" s="41">
        <v>0</v>
      </c>
      <c r="F26" s="41">
        <f t="shared" si="9"/>
        <v>1</v>
      </c>
      <c r="G26" s="42">
        <f t="shared" si="1"/>
        <v>0</v>
      </c>
      <c r="H26" s="121">
        <f>+H25</f>
        <v>0.27750000000000002</v>
      </c>
      <c r="I26" s="75">
        <f t="shared" si="7"/>
        <v>6.9945205479452071</v>
      </c>
      <c r="J26" s="43">
        <f t="shared" si="2"/>
        <v>6.9945205479452071</v>
      </c>
      <c r="L26" s="64"/>
      <c r="M26" s="12"/>
      <c r="N26" s="59">
        <f t="shared" si="3"/>
        <v>5.3969643587072671</v>
      </c>
      <c r="O26" s="57">
        <f t="shared" si="4"/>
        <v>1</v>
      </c>
      <c r="P26" s="57">
        <f t="shared" si="5"/>
        <v>5.2911415359670956E-2</v>
      </c>
      <c r="Q26" s="60">
        <f t="shared" si="8"/>
        <v>0.6349369843160515</v>
      </c>
      <c r="R26" s="59">
        <f t="shared" si="6"/>
        <v>5.3969643587072671</v>
      </c>
      <c r="V26" s="20"/>
      <c r="Y26" s="15"/>
    </row>
    <row r="27" spans="2:29" ht="15" customHeight="1">
      <c r="B27" s="38"/>
      <c r="C27" s="86">
        <v>43497</v>
      </c>
      <c r="D27" s="40">
        <f t="shared" si="0"/>
        <v>92</v>
      </c>
      <c r="E27" s="41">
        <v>0</v>
      </c>
      <c r="F27" s="41">
        <f t="shared" si="9"/>
        <v>1</v>
      </c>
      <c r="G27" s="42">
        <f t="shared" si="1"/>
        <v>0</v>
      </c>
      <c r="H27" s="121">
        <f>+H26</f>
        <v>0.27750000000000002</v>
      </c>
      <c r="I27" s="75">
        <f t="shared" si="7"/>
        <v>6.9945205479452071</v>
      </c>
      <c r="J27" s="43">
        <f t="shared" si="2"/>
        <v>6.9945205479452071</v>
      </c>
      <c r="L27" s="64"/>
      <c r="M27" s="12"/>
      <c r="N27" s="59">
        <f t="shared" si="3"/>
        <v>5.055522677136393</v>
      </c>
      <c r="O27" s="57">
        <f t="shared" si="4"/>
        <v>1.252054794520548</v>
      </c>
      <c r="P27" s="57">
        <f t="shared" si="5"/>
        <v>6.2056778588963635E-2</v>
      </c>
      <c r="Q27" s="60">
        <f t="shared" si="8"/>
        <v>0.74468134306756362</v>
      </c>
      <c r="R27" s="59">
        <f t="shared" si="6"/>
        <v>5.055522677136393</v>
      </c>
      <c r="V27" s="20"/>
      <c r="Y27" s="15"/>
    </row>
    <row r="28" spans="2:29" ht="15" customHeight="1">
      <c r="B28" s="38"/>
      <c r="C28" s="86">
        <v>43587</v>
      </c>
      <c r="D28" s="40">
        <f t="shared" si="0"/>
        <v>90</v>
      </c>
      <c r="E28" s="41">
        <v>0</v>
      </c>
      <c r="F28" s="41">
        <f t="shared" si="9"/>
        <v>1</v>
      </c>
      <c r="G28" s="42">
        <f t="shared" si="1"/>
        <v>0</v>
      </c>
      <c r="H28" s="121">
        <f>+H27</f>
        <v>0.27750000000000002</v>
      </c>
      <c r="I28" s="75">
        <f t="shared" si="7"/>
        <v>6.8424657534246585</v>
      </c>
      <c r="J28" s="43">
        <f t="shared" si="2"/>
        <v>6.8424657534246585</v>
      </c>
      <c r="L28" s="64"/>
      <c r="M28" s="12"/>
      <c r="N28" s="59">
        <f t="shared" si="3"/>
        <v>4.6393195805996212</v>
      </c>
      <c r="O28" s="57">
        <f t="shared" si="4"/>
        <v>1.4986301369863013</v>
      </c>
      <c r="P28" s="57">
        <f t="shared" si="5"/>
        <v>6.8162981851729254E-2</v>
      </c>
      <c r="Q28" s="60">
        <f t="shared" si="8"/>
        <v>0.81795578222075105</v>
      </c>
      <c r="R28" s="59">
        <f t="shared" si="6"/>
        <v>4.6393195805996212</v>
      </c>
      <c r="V28" s="20"/>
      <c r="Y28" s="15"/>
    </row>
    <row r="29" spans="2:29" ht="15" customHeight="1">
      <c r="B29" s="38"/>
      <c r="C29" s="86">
        <v>43678</v>
      </c>
      <c r="D29" s="40">
        <f t="shared" si="0"/>
        <v>91</v>
      </c>
      <c r="E29" s="41">
        <v>0</v>
      </c>
      <c r="F29" s="41">
        <f t="shared" si="9"/>
        <v>1</v>
      </c>
      <c r="G29" s="42">
        <f t="shared" si="1"/>
        <v>0</v>
      </c>
      <c r="H29" s="121">
        <f>+H28</f>
        <v>0.27750000000000002</v>
      </c>
      <c r="I29" s="75">
        <f t="shared" si="7"/>
        <v>6.9184931506849328</v>
      </c>
      <c r="J29" s="43">
        <f t="shared" si="2"/>
        <v>6.9184931506849328</v>
      </c>
      <c r="L29" s="64"/>
      <c r="M29" s="12"/>
      <c r="N29" s="59">
        <f t="shared" si="3"/>
        <v>4.3972200733943225</v>
      </c>
      <c r="O29" s="57">
        <f t="shared" si="4"/>
        <v>1.747945205479452</v>
      </c>
      <c r="P29" s="57">
        <f t="shared" si="5"/>
        <v>7.5353919177364351E-2</v>
      </c>
      <c r="Q29" s="60">
        <f t="shared" si="8"/>
        <v>0.90424703012837226</v>
      </c>
      <c r="R29" s="59">
        <f t="shared" si="6"/>
        <v>4.3972200733943225</v>
      </c>
      <c r="V29" s="20"/>
      <c r="Y29" s="15"/>
    </row>
    <row r="30" spans="2:29" ht="15" customHeight="1">
      <c r="B30" s="38"/>
      <c r="C30" s="86">
        <v>43770</v>
      </c>
      <c r="D30" s="40">
        <f t="shared" si="0"/>
        <v>92</v>
      </c>
      <c r="E30" s="41">
        <v>0</v>
      </c>
      <c r="F30" s="41">
        <f t="shared" si="9"/>
        <v>1</v>
      </c>
      <c r="G30" s="42">
        <f t="shared" si="1"/>
        <v>0</v>
      </c>
      <c r="H30" s="121">
        <f>+H29</f>
        <v>0.27750000000000002</v>
      </c>
      <c r="I30" s="75">
        <f t="shared" si="7"/>
        <v>6.9945205479452071</v>
      </c>
      <c r="J30" s="43">
        <f t="shared" si="2"/>
        <v>6.9945205479452071</v>
      </c>
      <c r="L30" s="64"/>
      <c r="M30" s="12"/>
      <c r="N30" s="59">
        <f t="shared" si="3"/>
        <v>4.1642917608860692</v>
      </c>
      <c r="O30" s="57">
        <f t="shared" si="4"/>
        <v>2</v>
      </c>
      <c r="P30" s="57">
        <f t="shared" si="5"/>
        <v>8.1652779745937029E-2</v>
      </c>
      <c r="Q30" s="60">
        <f t="shared" si="8"/>
        <v>0.97983335695124429</v>
      </c>
      <c r="R30" s="59">
        <f t="shared" si="6"/>
        <v>4.1642917608860692</v>
      </c>
      <c r="V30" s="20"/>
      <c r="Y30" s="15"/>
    </row>
    <row r="31" spans="2:29" ht="15" customHeight="1">
      <c r="B31" s="38"/>
      <c r="C31" s="86">
        <v>43864</v>
      </c>
      <c r="D31" s="40">
        <f t="shared" si="0"/>
        <v>94</v>
      </c>
      <c r="E31" s="41">
        <v>0</v>
      </c>
      <c r="F31" s="41">
        <f t="shared" si="9"/>
        <v>1</v>
      </c>
      <c r="G31" s="42">
        <f t="shared" si="1"/>
        <v>0</v>
      </c>
      <c r="H31" s="121">
        <f>+H30</f>
        <v>0.27750000000000002</v>
      </c>
      <c r="I31" s="75">
        <f t="shared" si="7"/>
        <v>7.1465753424657548</v>
      </c>
      <c r="J31" s="43">
        <f t="shared" si="2"/>
        <v>7.1465753424657548</v>
      </c>
      <c r="L31" s="64"/>
      <c r="M31" s="12"/>
      <c r="N31" s="59">
        <f t="shared" si="3"/>
        <v>3.9799778621145085</v>
      </c>
      <c r="O31" s="57">
        <f t="shared" si="4"/>
        <v>2.2575342465753425</v>
      </c>
      <c r="P31" s="57">
        <f t="shared" si="5"/>
        <v>8.8087611153127895E-2</v>
      </c>
      <c r="Q31" s="60">
        <f t="shared" si="8"/>
        <v>1.0570513338375347</v>
      </c>
      <c r="R31" s="59">
        <f t="shared" si="6"/>
        <v>3.9799778621145085</v>
      </c>
      <c r="V31" s="20"/>
      <c r="Y31" s="15"/>
    </row>
    <row r="32" spans="2:29" ht="15" customHeight="1">
      <c r="B32" s="38"/>
      <c r="C32" s="86">
        <v>43955</v>
      </c>
      <c r="D32" s="40">
        <f t="shared" si="0"/>
        <v>91</v>
      </c>
      <c r="E32" s="41">
        <v>0</v>
      </c>
      <c r="F32" s="41">
        <f t="shared" si="9"/>
        <v>1</v>
      </c>
      <c r="G32" s="42">
        <f t="shared" si="1"/>
        <v>0</v>
      </c>
      <c r="H32" s="121">
        <f>+H31</f>
        <v>0.27750000000000002</v>
      </c>
      <c r="I32" s="75">
        <f t="shared" si="7"/>
        <v>6.9184931506849328</v>
      </c>
      <c r="J32" s="43">
        <f t="shared" si="2"/>
        <v>6.9184931506849328</v>
      </c>
      <c r="L32" s="64"/>
      <c r="M32" s="12"/>
      <c r="N32" s="59">
        <f t="shared" si="3"/>
        <v>3.6117628289957704</v>
      </c>
      <c r="O32" s="57">
        <f t="shared" si="4"/>
        <v>2.506849315068493</v>
      </c>
      <c r="P32" s="57">
        <f t="shared" si="5"/>
        <v>8.8766129288667048E-2</v>
      </c>
      <c r="Q32" s="60">
        <f t="shared" si="8"/>
        <v>1.0651935514640045</v>
      </c>
      <c r="R32" s="59">
        <f t="shared" si="6"/>
        <v>3.6117628289957704</v>
      </c>
      <c r="V32" s="20"/>
      <c r="Y32" s="15"/>
    </row>
    <row r="33" spans="2:25" ht="15" customHeight="1">
      <c r="B33" s="38"/>
      <c r="C33" s="86">
        <v>44046</v>
      </c>
      <c r="D33" s="40">
        <f t="shared" si="0"/>
        <v>91</v>
      </c>
      <c r="E33" s="41">
        <v>0</v>
      </c>
      <c r="F33" s="41">
        <f t="shared" si="9"/>
        <v>1</v>
      </c>
      <c r="G33" s="42">
        <f t="shared" si="1"/>
        <v>0</v>
      </c>
      <c r="H33" s="121">
        <f>+H32</f>
        <v>0.27750000000000002</v>
      </c>
      <c r="I33" s="75">
        <f t="shared" si="7"/>
        <v>6.9184931506849328</v>
      </c>
      <c r="J33" s="43">
        <f t="shared" si="2"/>
        <v>6.9184931506849328</v>
      </c>
      <c r="L33" s="64"/>
      <c r="M33" s="12"/>
      <c r="N33" s="59">
        <f t="shared" si="3"/>
        <v>3.3856670978008649</v>
      </c>
      <c r="O33" s="57">
        <f t="shared" si="4"/>
        <v>2.7561643835616438</v>
      </c>
      <c r="P33" s="57">
        <f t="shared" si="5"/>
        <v>9.1484853758347057E-2</v>
      </c>
      <c r="Q33" s="60">
        <f t="shared" si="8"/>
        <v>1.0978182451001648</v>
      </c>
      <c r="R33" s="59">
        <f t="shared" si="6"/>
        <v>3.3856670978008649</v>
      </c>
      <c r="V33" s="20"/>
      <c r="Y33" s="15"/>
    </row>
    <row r="34" spans="2:25" ht="15" customHeight="1" thickBot="1">
      <c r="B34" s="38"/>
      <c r="C34" s="87">
        <v>44137</v>
      </c>
      <c r="D34" s="44">
        <f t="shared" si="0"/>
        <v>91</v>
      </c>
      <c r="E34" s="45">
        <v>1</v>
      </c>
      <c r="F34" s="45">
        <f t="shared" si="9"/>
        <v>0</v>
      </c>
      <c r="G34" s="46">
        <f t="shared" si="1"/>
        <v>100</v>
      </c>
      <c r="H34" s="122">
        <f>+H33</f>
        <v>0.27750000000000002</v>
      </c>
      <c r="I34" s="76">
        <f t="shared" si="7"/>
        <v>6.9184931506849328</v>
      </c>
      <c r="J34" s="47">
        <f t="shared" si="2"/>
        <v>106.91849315068494</v>
      </c>
      <c r="L34" s="64"/>
      <c r="M34" s="12"/>
      <c r="N34" s="59">
        <f t="shared" si="3"/>
        <v>49.046790793667924</v>
      </c>
      <c r="O34" s="61">
        <f t="shared" si="4"/>
        <v>3.0054794520547947</v>
      </c>
      <c r="P34" s="61">
        <f t="shared" si="5"/>
        <v>1.4451874719366373</v>
      </c>
      <c r="Q34" s="62">
        <f t="shared" si="8"/>
        <v>17.342249663239649</v>
      </c>
      <c r="R34" s="59">
        <f t="shared" si="6"/>
        <v>49.046790793667924</v>
      </c>
      <c r="V34" s="20"/>
      <c r="Y34" s="15"/>
    </row>
    <row r="35" spans="2:25" ht="12.75" thickBot="1">
      <c r="B35" s="109"/>
      <c r="C35" s="107"/>
      <c r="D35" s="107"/>
      <c r="E35" s="107"/>
      <c r="F35" s="107"/>
      <c r="G35" s="107"/>
      <c r="H35" s="107"/>
      <c r="I35" s="107"/>
      <c r="J35" s="107"/>
      <c r="K35" s="107"/>
      <c r="L35" s="108"/>
      <c r="M35" s="12"/>
      <c r="N35" s="55">
        <f>SUM(N23:N34)</f>
        <v>101.99999984919756</v>
      </c>
      <c r="O35" s="15"/>
      <c r="P35" s="21"/>
      <c r="R35" s="59">
        <f>SUM(R23:R34)</f>
        <v>101.99999984919756</v>
      </c>
      <c r="T35" s="15"/>
      <c r="U35" s="6"/>
      <c r="V35" s="20"/>
      <c r="Y35" s="15"/>
    </row>
    <row r="36" spans="2:25" ht="15">
      <c r="B36" s="109"/>
      <c r="C36" s="116"/>
      <c r="D36" s="113"/>
      <c r="E36" s="114"/>
      <c r="F36" s="114"/>
      <c r="G36" s="117"/>
      <c r="H36" s="115"/>
      <c r="I36" s="117"/>
      <c r="J36" s="117"/>
      <c r="K36" s="106"/>
      <c r="L36" s="108"/>
      <c r="M36" s="28"/>
      <c r="W36" s="15"/>
    </row>
    <row r="37" spans="2:25" ht="15">
      <c r="B37" s="109"/>
      <c r="C37" s="116"/>
      <c r="D37" s="113"/>
      <c r="E37" s="114"/>
      <c r="F37" s="114"/>
      <c r="G37" s="117" t="s">
        <v>36</v>
      </c>
      <c r="H37" s="115"/>
      <c r="I37" s="117"/>
      <c r="J37" s="117"/>
      <c r="K37" s="106"/>
      <c r="L37" s="108"/>
      <c r="M37" s="14"/>
      <c r="N37" s="14"/>
      <c r="O37" s="14"/>
      <c r="P37" s="14"/>
      <c r="Q37" s="14"/>
      <c r="R37" s="14"/>
      <c r="S37" s="22"/>
    </row>
    <row r="38" spans="2:25" ht="15">
      <c r="B38" s="109"/>
      <c r="C38" s="116"/>
      <c r="D38" s="113"/>
      <c r="E38" s="114"/>
      <c r="F38" s="114"/>
      <c r="G38" s="117"/>
      <c r="H38" s="115"/>
      <c r="I38" s="117"/>
      <c r="J38" s="117"/>
      <c r="K38" s="106"/>
      <c r="L38" s="108"/>
      <c r="M38" s="14"/>
      <c r="N38" s="14"/>
      <c r="O38" s="14"/>
      <c r="P38" s="14"/>
      <c r="Q38" s="14"/>
      <c r="R38" s="14"/>
      <c r="S38" s="22"/>
    </row>
    <row r="39" spans="2:25" ht="15">
      <c r="B39" s="109"/>
      <c r="C39" s="116"/>
      <c r="D39" s="113"/>
      <c r="E39" s="114"/>
      <c r="F39" s="114"/>
      <c r="G39" s="117"/>
      <c r="H39" s="115"/>
      <c r="I39" s="117"/>
      <c r="J39" s="117"/>
      <c r="K39" s="106"/>
      <c r="L39" s="108"/>
      <c r="M39" s="14"/>
      <c r="N39" s="14"/>
      <c r="O39" s="14"/>
      <c r="P39" s="14"/>
      <c r="Q39" s="14"/>
      <c r="R39" s="14"/>
      <c r="S39" s="22"/>
    </row>
    <row r="40" spans="2:25" ht="15">
      <c r="B40" s="109"/>
      <c r="C40" s="116"/>
      <c r="D40" s="113"/>
      <c r="E40" s="114"/>
      <c r="F40" s="114"/>
      <c r="G40" s="117"/>
      <c r="H40" s="115"/>
      <c r="I40" s="117"/>
      <c r="J40" s="117"/>
      <c r="K40" s="106"/>
      <c r="L40" s="108"/>
      <c r="M40" s="14"/>
      <c r="N40" s="14"/>
      <c r="O40" s="14"/>
      <c r="P40" s="14"/>
      <c r="Q40" s="14"/>
      <c r="R40" s="14"/>
      <c r="S40" s="22"/>
    </row>
    <row r="41" spans="2:25" ht="15">
      <c r="B41" s="109"/>
      <c r="C41" s="116"/>
      <c r="D41" s="113"/>
      <c r="E41" s="114"/>
      <c r="F41" s="114"/>
      <c r="G41" s="117" t="s">
        <v>37</v>
      </c>
      <c r="H41" s="115"/>
      <c r="I41" s="117"/>
      <c r="J41" s="117"/>
      <c r="K41" s="106"/>
      <c r="L41" s="108"/>
      <c r="M41" s="14"/>
      <c r="N41" s="14"/>
      <c r="O41" s="14"/>
      <c r="P41" s="14"/>
      <c r="Q41" s="14"/>
      <c r="R41" s="14"/>
      <c r="S41" s="22"/>
    </row>
    <row r="42" spans="2:25" ht="15">
      <c r="B42" s="109"/>
      <c r="C42" s="116"/>
      <c r="D42" s="113"/>
      <c r="E42" s="114"/>
      <c r="F42" s="114"/>
      <c r="G42" s="117"/>
      <c r="H42" s="115"/>
      <c r="I42" s="117"/>
      <c r="J42" s="117"/>
      <c r="K42" s="106"/>
      <c r="L42" s="108"/>
      <c r="M42" s="14"/>
      <c r="N42" s="14"/>
      <c r="O42" s="14"/>
      <c r="P42" s="14"/>
      <c r="Q42" s="14"/>
      <c r="R42" s="14"/>
      <c r="S42" s="22"/>
    </row>
    <row r="43" spans="2:25" ht="15">
      <c r="B43" s="109"/>
      <c r="C43" s="116"/>
      <c r="D43" s="113"/>
      <c r="E43" s="114"/>
      <c r="F43" s="114"/>
      <c r="G43" s="117"/>
      <c r="H43" s="115"/>
      <c r="I43" s="117"/>
      <c r="J43" s="117"/>
      <c r="K43" s="106"/>
      <c r="L43" s="108"/>
      <c r="M43" s="14"/>
      <c r="N43" s="14"/>
      <c r="O43" s="14"/>
      <c r="P43" s="14"/>
      <c r="Q43" s="14"/>
      <c r="R43" s="14"/>
      <c r="S43" s="22"/>
    </row>
    <row r="44" spans="2:25" ht="15">
      <c r="B44" s="109"/>
      <c r="C44" s="116"/>
      <c r="D44" s="113"/>
      <c r="E44" s="114"/>
      <c r="F44" s="114"/>
      <c r="G44" s="117"/>
      <c r="H44" s="115"/>
      <c r="I44" s="117"/>
      <c r="J44" s="117"/>
      <c r="K44" s="106"/>
      <c r="L44" s="108"/>
      <c r="M44" s="14"/>
      <c r="N44" s="14"/>
      <c r="O44" s="14"/>
      <c r="P44" s="14"/>
      <c r="Q44" s="14"/>
      <c r="R44" s="14"/>
      <c r="S44" s="22"/>
    </row>
    <row r="45" spans="2:25">
      <c r="B45" s="110"/>
      <c r="C45" s="111"/>
      <c r="D45" s="111"/>
      <c r="E45" s="111"/>
      <c r="F45" s="111"/>
      <c r="G45" s="111"/>
      <c r="H45" s="111"/>
      <c r="I45" s="111"/>
      <c r="J45" s="111"/>
      <c r="K45" s="111"/>
      <c r="L45" s="112"/>
      <c r="M45" s="14"/>
      <c r="N45" s="14"/>
      <c r="O45" s="14"/>
      <c r="P45" s="14"/>
      <c r="Q45" s="14"/>
      <c r="R45" s="14"/>
      <c r="S45" s="22"/>
    </row>
    <row r="46" spans="2:25" ht="15">
      <c r="B46" s="106"/>
      <c r="C46" s="106"/>
      <c r="D46" s="106"/>
      <c r="E46" s="106"/>
      <c r="F46" s="106"/>
      <c r="G46" s="106"/>
      <c r="H46" s="106"/>
      <c r="I46" s="106"/>
      <c r="J46" s="106"/>
      <c r="K46" s="106"/>
      <c r="L46" s="106"/>
      <c r="M46" s="14"/>
      <c r="N46" s="14"/>
      <c r="O46" s="14"/>
      <c r="P46" s="14"/>
      <c r="Q46" s="14"/>
      <c r="R46" s="14"/>
      <c r="S46" s="22"/>
    </row>
    <row r="47" spans="2:25">
      <c r="B47" s="129" t="s">
        <v>39</v>
      </c>
      <c r="C47" s="130"/>
      <c r="D47" s="130"/>
      <c r="E47" s="130"/>
      <c r="F47" s="130"/>
      <c r="G47" s="130"/>
      <c r="H47" s="130"/>
      <c r="I47" s="130"/>
      <c r="J47" s="130"/>
      <c r="K47" s="130"/>
      <c r="L47" s="131"/>
      <c r="M47" s="14"/>
      <c r="N47" s="14"/>
      <c r="O47" s="14"/>
      <c r="P47" s="14"/>
      <c r="Q47" s="14"/>
      <c r="R47" s="14"/>
      <c r="S47" s="22"/>
    </row>
    <row r="48" spans="2:25">
      <c r="B48" s="132"/>
      <c r="C48" s="133"/>
      <c r="D48" s="133"/>
      <c r="E48" s="133"/>
      <c r="F48" s="133"/>
      <c r="G48" s="133"/>
      <c r="H48" s="133"/>
      <c r="I48" s="133"/>
      <c r="J48" s="133"/>
      <c r="K48" s="133"/>
      <c r="L48" s="134"/>
      <c r="M48" s="14"/>
      <c r="N48" s="14"/>
      <c r="O48" s="14"/>
      <c r="P48" s="14"/>
      <c r="Q48" s="14"/>
      <c r="R48" s="14"/>
      <c r="S48" s="22"/>
    </row>
    <row r="49" spans="2:19">
      <c r="B49" s="132"/>
      <c r="C49" s="133"/>
      <c r="D49" s="133"/>
      <c r="E49" s="133"/>
      <c r="F49" s="133"/>
      <c r="G49" s="133"/>
      <c r="H49" s="133"/>
      <c r="I49" s="133"/>
      <c r="J49" s="133"/>
      <c r="K49" s="133"/>
      <c r="L49" s="134"/>
      <c r="M49" s="14"/>
      <c r="N49" s="14"/>
      <c r="O49" s="14"/>
      <c r="P49" s="14"/>
      <c r="Q49" s="14"/>
      <c r="R49" s="14"/>
      <c r="S49" s="22"/>
    </row>
    <row r="50" spans="2:19">
      <c r="B50" s="132"/>
      <c r="C50" s="133"/>
      <c r="D50" s="133"/>
      <c r="E50" s="133"/>
      <c r="F50" s="133"/>
      <c r="G50" s="133"/>
      <c r="H50" s="133"/>
      <c r="I50" s="133"/>
      <c r="J50" s="133"/>
      <c r="K50" s="133"/>
      <c r="L50" s="134"/>
      <c r="M50" s="14"/>
      <c r="N50" s="14"/>
      <c r="O50" s="14"/>
      <c r="P50" s="14"/>
      <c r="Q50" s="14"/>
      <c r="R50" s="14"/>
      <c r="S50" s="22"/>
    </row>
    <row r="51" spans="2:19">
      <c r="B51" s="132"/>
      <c r="C51" s="133"/>
      <c r="D51" s="133"/>
      <c r="E51" s="133"/>
      <c r="F51" s="133"/>
      <c r="G51" s="133"/>
      <c r="H51" s="133"/>
      <c r="I51" s="133"/>
      <c r="J51" s="133"/>
      <c r="K51" s="133"/>
      <c r="L51" s="134"/>
      <c r="M51" s="14"/>
      <c r="N51" s="14"/>
      <c r="O51" s="14"/>
      <c r="P51" s="14"/>
      <c r="Q51" s="14"/>
      <c r="R51" s="14"/>
      <c r="S51" s="22"/>
    </row>
    <row r="52" spans="2:19">
      <c r="B52" s="132"/>
      <c r="C52" s="133"/>
      <c r="D52" s="133"/>
      <c r="E52" s="133"/>
      <c r="F52" s="133"/>
      <c r="G52" s="133"/>
      <c r="H52" s="133"/>
      <c r="I52" s="133"/>
      <c r="J52" s="133"/>
      <c r="K52" s="133"/>
      <c r="L52" s="134"/>
      <c r="M52" s="14"/>
      <c r="N52" s="14"/>
      <c r="O52" s="14"/>
      <c r="P52" s="14"/>
      <c r="Q52" s="14"/>
      <c r="R52" s="14"/>
      <c r="S52" s="22"/>
    </row>
    <row r="53" spans="2:19" ht="39" customHeight="1">
      <c r="B53" s="135"/>
      <c r="C53" s="136"/>
      <c r="D53" s="136"/>
      <c r="E53" s="136"/>
      <c r="F53" s="136"/>
      <c r="G53" s="136"/>
      <c r="H53" s="136"/>
      <c r="I53" s="136"/>
      <c r="J53" s="136"/>
      <c r="K53" s="136"/>
      <c r="L53" s="137"/>
      <c r="M53" s="14"/>
      <c r="N53" s="14"/>
      <c r="O53" s="14"/>
      <c r="P53" s="14"/>
      <c r="Q53" s="14"/>
      <c r="R53" s="14"/>
      <c r="S53" s="22"/>
    </row>
    <row r="54" spans="2:19">
      <c r="B54" s="5"/>
      <c r="C54" s="16"/>
      <c r="D54" s="16"/>
      <c r="E54" s="14"/>
      <c r="F54" s="14"/>
      <c r="G54" s="14"/>
      <c r="H54" s="14"/>
      <c r="I54" s="14"/>
      <c r="J54" s="14"/>
      <c r="K54" s="14"/>
      <c r="L54" s="14"/>
      <c r="M54" s="14"/>
      <c r="N54" s="14"/>
      <c r="O54" s="14"/>
      <c r="P54" s="14"/>
      <c r="Q54" s="14"/>
      <c r="R54" s="14"/>
      <c r="S54" s="22"/>
    </row>
    <row r="55" spans="2:19">
      <c r="B55" s="5"/>
      <c r="C55" s="16"/>
      <c r="D55" s="16"/>
      <c r="E55" s="14"/>
      <c r="F55" s="14"/>
      <c r="G55" s="14"/>
      <c r="H55" s="14"/>
      <c r="I55" s="14"/>
      <c r="J55" s="14"/>
      <c r="K55" s="14"/>
      <c r="L55" s="14"/>
      <c r="M55" s="14"/>
      <c r="N55" s="14"/>
      <c r="O55" s="14"/>
      <c r="P55" s="14"/>
      <c r="Q55" s="14"/>
      <c r="R55" s="14"/>
      <c r="S55" s="22"/>
    </row>
    <row r="56" spans="2:19">
      <c r="B56" s="5"/>
      <c r="C56" s="16"/>
      <c r="D56" s="16"/>
      <c r="E56" s="14"/>
      <c r="F56" s="14"/>
      <c r="G56" s="14"/>
      <c r="H56" s="14"/>
      <c r="I56" s="14"/>
      <c r="J56" s="14"/>
      <c r="K56" s="14"/>
      <c r="L56" s="14"/>
      <c r="M56" s="14"/>
      <c r="N56" s="14"/>
      <c r="O56" s="14"/>
      <c r="P56" s="14"/>
      <c r="Q56" s="14"/>
      <c r="R56" s="14"/>
      <c r="S56" s="22"/>
    </row>
    <row r="57" spans="2:19">
      <c r="B57" s="5"/>
      <c r="C57" s="16"/>
      <c r="D57" s="16"/>
      <c r="E57" s="14"/>
      <c r="F57" s="14"/>
      <c r="G57" s="14"/>
      <c r="H57" s="14"/>
      <c r="I57" s="14"/>
      <c r="J57" s="14"/>
      <c r="K57" s="14"/>
      <c r="L57" s="14"/>
      <c r="M57" s="14"/>
      <c r="N57" s="14"/>
      <c r="O57" s="14"/>
      <c r="P57" s="14"/>
      <c r="Q57" s="14"/>
      <c r="R57" s="14"/>
      <c r="S57" s="22"/>
    </row>
    <row r="58" spans="2:19">
      <c r="B58" s="5"/>
      <c r="C58" s="16"/>
      <c r="D58" s="16"/>
      <c r="E58" s="14"/>
      <c r="F58" s="14"/>
      <c r="G58" s="14"/>
      <c r="H58" s="14"/>
      <c r="I58" s="14"/>
      <c r="J58" s="14"/>
      <c r="K58" s="14"/>
      <c r="L58" s="14"/>
      <c r="M58" s="14"/>
      <c r="N58" s="14"/>
      <c r="O58" s="14"/>
      <c r="P58" s="14"/>
      <c r="Q58" s="14"/>
      <c r="R58" s="14"/>
      <c r="S58" s="22"/>
    </row>
    <row r="59" spans="2:19">
      <c r="B59" s="5"/>
      <c r="C59" s="16"/>
      <c r="D59" s="16"/>
      <c r="E59" s="14"/>
      <c r="F59" s="14"/>
      <c r="G59" s="14"/>
      <c r="H59" s="14"/>
      <c r="I59" s="14"/>
      <c r="J59" s="14"/>
      <c r="K59" s="14"/>
      <c r="L59" s="14"/>
      <c r="M59" s="14"/>
      <c r="N59" s="14"/>
      <c r="O59" s="14"/>
      <c r="P59" s="14"/>
      <c r="Q59" s="14"/>
      <c r="R59" s="14"/>
      <c r="S59" s="22"/>
    </row>
    <row r="60" spans="2:19">
      <c r="B60" s="5"/>
      <c r="C60" s="16"/>
      <c r="D60" s="16"/>
      <c r="E60" s="14"/>
      <c r="F60" s="14"/>
      <c r="G60" s="14"/>
      <c r="H60" s="14"/>
      <c r="I60" s="14"/>
      <c r="J60" s="14"/>
      <c r="K60" s="14"/>
      <c r="L60" s="14"/>
      <c r="M60" s="14"/>
      <c r="N60" s="14"/>
      <c r="O60" s="14"/>
      <c r="P60" s="14"/>
      <c r="Q60" s="14"/>
      <c r="R60" s="14"/>
      <c r="S60" s="22"/>
    </row>
    <row r="61" spans="2:19">
      <c r="B61" s="5"/>
      <c r="C61" s="16"/>
      <c r="E61" s="14"/>
      <c r="F61" s="14"/>
      <c r="G61" s="14"/>
      <c r="H61" s="14"/>
      <c r="I61" s="14"/>
      <c r="J61" s="14"/>
      <c r="K61" s="14"/>
      <c r="L61" s="14"/>
      <c r="M61" s="14"/>
      <c r="N61" s="14"/>
      <c r="O61" s="14"/>
      <c r="P61" s="14"/>
      <c r="Q61" s="14"/>
      <c r="R61" s="14"/>
    </row>
    <row r="62" spans="2:19">
      <c r="B62" s="5"/>
      <c r="E62" s="14"/>
      <c r="F62" s="14"/>
      <c r="G62" s="14"/>
      <c r="H62" s="14"/>
      <c r="I62" s="14"/>
      <c r="J62" s="14"/>
      <c r="K62" s="14"/>
      <c r="L62" s="14"/>
      <c r="M62" s="14"/>
      <c r="N62" s="14"/>
      <c r="O62" s="14"/>
      <c r="P62" s="14"/>
      <c r="Q62" s="14"/>
      <c r="R62" s="14"/>
      <c r="S62" s="14"/>
    </row>
    <row r="63" spans="2:19">
      <c r="B63" s="5"/>
      <c r="E63" s="14"/>
      <c r="F63" s="14"/>
      <c r="G63" s="14"/>
      <c r="H63" s="14"/>
      <c r="I63" s="14"/>
      <c r="J63" s="14"/>
      <c r="K63" s="14"/>
      <c r="L63" s="14"/>
      <c r="M63" s="14"/>
      <c r="N63" s="14"/>
      <c r="O63" s="14"/>
      <c r="P63" s="14"/>
      <c r="Q63" s="14"/>
      <c r="R63" s="14"/>
      <c r="S63" s="14"/>
    </row>
    <row r="64" spans="2:19">
      <c r="B64" s="5"/>
      <c r="E64" s="14"/>
      <c r="F64" s="14"/>
      <c r="G64" s="14"/>
      <c r="H64" s="14"/>
      <c r="I64" s="14"/>
      <c r="J64" s="14"/>
      <c r="K64" s="14"/>
      <c r="L64" s="14"/>
      <c r="M64" s="14"/>
      <c r="N64" s="14"/>
      <c r="O64" s="14"/>
      <c r="P64" s="14"/>
      <c r="Q64" s="14"/>
      <c r="R64" s="14"/>
      <c r="S64" s="14"/>
    </row>
    <row r="65" spans="2:18">
      <c r="B65" s="5"/>
      <c r="E65" s="14"/>
      <c r="F65" s="14"/>
      <c r="G65" s="14"/>
      <c r="H65" s="14"/>
      <c r="I65" s="14"/>
      <c r="J65" s="14"/>
      <c r="K65" s="14"/>
      <c r="L65" s="14"/>
      <c r="M65" s="14"/>
      <c r="N65" s="14"/>
      <c r="O65" s="14"/>
      <c r="P65" s="14"/>
      <c r="Q65" s="14"/>
      <c r="R65" s="14"/>
    </row>
    <row r="66" spans="2:18">
      <c r="B66" s="5"/>
      <c r="E66" s="14"/>
      <c r="F66" s="14"/>
      <c r="G66" s="14"/>
      <c r="H66" s="14"/>
      <c r="I66" s="14"/>
      <c r="J66" s="14"/>
      <c r="K66" s="14"/>
      <c r="L66" s="14"/>
      <c r="M66" s="14"/>
      <c r="N66" s="14"/>
      <c r="O66" s="14"/>
      <c r="P66" s="14"/>
      <c r="Q66" s="14"/>
      <c r="R66" s="14"/>
    </row>
    <row r="67" spans="2:18">
      <c r="B67" s="5"/>
      <c r="E67" s="14"/>
      <c r="F67" s="14"/>
      <c r="G67" s="14"/>
      <c r="H67" s="14"/>
      <c r="I67" s="14"/>
      <c r="J67" s="14"/>
      <c r="K67" s="14"/>
      <c r="L67" s="14"/>
      <c r="M67" s="14"/>
      <c r="N67" s="14"/>
      <c r="O67" s="14"/>
      <c r="P67" s="14"/>
      <c r="Q67" s="14"/>
      <c r="R67" s="14"/>
    </row>
    <row r="68" spans="2:18">
      <c r="B68" s="5"/>
      <c r="E68" s="14"/>
      <c r="F68" s="14"/>
      <c r="G68" s="14"/>
      <c r="H68" s="14"/>
      <c r="I68" s="14"/>
      <c r="J68" s="14"/>
      <c r="K68" s="14"/>
      <c r="L68" s="14"/>
      <c r="M68" s="14"/>
      <c r="N68" s="14"/>
      <c r="O68" s="14"/>
      <c r="P68" s="14"/>
      <c r="Q68" s="14"/>
      <c r="R68" s="14"/>
    </row>
    <row r="69" spans="2:18">
      <c r="B69" s="5"/>
      <c r="E69" s="14"/>
      <c r="F69" s="14"/>
      <c r="G69" s="14"/>
      <c r="H69" s="14"/>
      <c r="I69" s="14"/>
      <c r="J69" s="14"/>
      <c r="K69" s="14"/>
      <c r="L69" s="14"/>
      <c r="M69" s="14"/>
      <c r="N69" s="14"/>
      <c r="O69" s="14"/>
      <c r="P69" s="14"/>
      <c r="Q69" s="14"/>
      <c r="R69" s="14"/>
    </row>
    <row r="70" spans="2:18">
      <c r="B70" s="5"/>
      <c r="E70" s="14"/>
      <c r="F70" s="14"/>
      <c r="G70" s="14"/>
      <c r="H70" s="14"/>
      <c r="I70" s="14"/>
      <c r="J70" s="14"/>
      <c r="K70" s="14"/>
      <c r="L70" s="14"/>
      <c r="M70" s="14"/>
      <c r="N70" s="14"/>
      <c r="O70" s="14"/>
      <c r="P70" s="14"/>
      <c r="Q70" s="14"/>
      <c r="R70" s="14"/>
    </row>
    <row r="71" spans="2:18">
      <c r="B71" s="5"/>
      <c r="E71" s="14"/>
      <c r="F71" s="14"/>
      <c r="G71" s="14"/>
      <c r="H71" s="14"/>
      <c r="I71" s="14"/>
      <c r="J71" s="14"/>
      <c r="K71" s="14"/>
      <c r="L71" s="14"/>
      <c r="M71" s="14"/>
      <c r="N71" s="14"/>
      <c r="O71" s="14"/>
      <c r="P71" s="14"/>
      <c r="Q71" s="14"/>
      <c r="R71" s="14"/>
    </row>
    <row r="72" spans="2:18">
      <c r="B72" s="5"/>
      <c r="E72" s="14"/>
      <c r="F72" s="14"/>
      <c r="G72" s="14"/>
      <c r="H72" s="14"/>
      <c r="I72" s="14"/>
      <c r="J72" s="14"/>
      <c r="K72" s="14"/>
      <c r="L72" s="14"/>
      <c r="M72" s="14"/>
      <c r="N72" s="14"/>
      <c r="O72" s="14"/>
      <c r="P72" s="14"/>
      <c r="Q72" s="14"/>
      <c r="R72" s="14"/>
    </row>
    <row r="73" spans="2:18">
      <c r="B73" s="5"/>
      <c r="E73" s="14"/>
      <c r="F73" s="14"/>
      <c r="G73" s="14"/>
      <c r="H73" s="14"/>
      <c r="I73" s="14"/>
      <c r="J73" s="14"/>
      <c r="K73" s="14"/>
      <c r="L73" s="14"/>
      <c r="M73" s="14"/>
      <c r="N73" s="14"/>
      <c r="O73" s="14"/>
      <c r="P73" s="14"/>
      <c r="Q73" s="14"/>
      <c r="R73" s="14"/>
    </row>
    <row r="74" spans="2:18">
      <c r="B74" s="5"/>
      <c r="E74" s="14"/>
      <c r="F74" s="14"/>
      <c r="G74" s="14"/>
      <c r="H74" s="14"/>
      <c r="I74" s="14"/>
      <c r="J74" s="14"/>
      <c r="K74" s="14"/>
      <c r="L74" s="14"/>
      <c r="M74" s="14"/>
      <c r="N74" s="14"/>
      <c r="O74" s="14"/>
      <c r="P74" s="14"/>
      <c r="Q74" s="14"/>
      <c r="R74" s="14"/>
    </row>
    <row r="75" spans="2:18">
      <c r="B75" s="5"/>
      <c r="E75" s="14"/>
      <c r="F75" s="14"/>
      <c r="G75" s="14"/>
      <c r="H75" s="14"/>
      <c r="I75" s="14"/>
      <c r="J75" s="14"/>
      <c r="K75" s="14"/>
      <c r="L75" s="14"/>
      <c r="M75" s="14"/>
      <c r="N75" s="14"/>
      <c r="O75" s="14"/>
      <c r="P75" s="14"/>
      <c r="Q75" s="14"/>
      <c r="R75" s="14"/>
    </row>
    <row r="76" spans="2:18">
      <c r="B76" s="5"/>
      <c r="E76" s="14"/>
      <c r="F76" s="14"/>
      <c r="G76" s="14"/>
      <c r="H76" s="14"/>
      <c r="I76" s="14"/>
      <c r="J76" s="14"/>
      <c r="K76" s="14"/>
      <c r="L76" s="14"/>
      <c r="M76" s="14"/>
      <c r="N76" s="14"/>
      <c r="O76" s="14"/>
      <c r="P76" s="14"/>
      <c r="Q76" s="14"/>
      <c r="R76" s="14"/>
    </row>
    <row r="77" spans="2:18">
      <c r="B77" s="5"/>
      <c r="E77" s="14"/>
      <c r="F77" s="14"/>
      <c r="G77" s="14"/>
      <c r="H77" s="14"/>
      <c r="I77" s="14"/>
      <c r="J77" s="14"/>
      <c r="K77" s="14"/>
      <c r="L77" s="14"/>
      <c r="M77" s="14"/>
      <c r="N77" s="14"/>
      <c r="O77" s="14"/>
      <c r="P77" s="14"/>
      <c r="Q77" s="14"/>
      <c r="R77" s="14"/>
    </row>
    <row r="78" spans="2:18">
      <c r="B78" s="5"/>
      <c r="E78" s="14"/>
      <c r="F78" s="14"/>
      <c r="G78" s="14"/>
      <c r="H78" s="14"/>
      <c r="I78" s="14"/>
      <c r="J78" s="14"/>
      <c r="K78" s="14"/>
      <c r="L78" s="14"/>
      <c r="M78" s="14"/>
      <c r="N78" s="14"/>
      <c r="O78" s="14"/>
      <c r="P78" s="14"/>
      <c r="Q78" s="14"/>
      <c r="R78" s="14"/>
    </row>
    <row r="79" spans="2:18">
      <c r="B79" s="5"/>
      <c r="E79" s="14"/>
      <c r="F79" s="14"/>
      <c r="G79" s="14"/>
      <c r="H79" s="14"/>
      <c r="I79" s="14"/>
      <c r="J79" s="14"/>
      <c r="K79" s="14"/>
      <c r="L79" s="14"/>
      <c r="M79" s="14"/>
      <c r="N79" s="14"/>
      <c r="O79" s="14"/>
      <c r="P79" s="14"/>
      <c r="Q79" s="14"/>
      <c r="R79" s="14"/>
    </row>
    <row r="80" spans="2:18">
      <c r="B80" s="5"/>
      <c r="E80" s="14"/>
      <c r="F80" s="14"/>
      <c r="G80" s="14"/>
      <c r="H80" s="14"/>
      <c r="I80" s="14"/>
      <c r="J80" s="14"/>
      <c r="K80" s="14"/>
      <c r="L80" s="14"/>
      <c r="M80" s="14"/>
      <c r="N80" s="14"/>
      <c r="O80" s="14"/>
      <c r="P80" s="14"/>
      <c r="Q80" s="14"/>
      <c r="R80" s="14"/>
    </row>
    <row r="81" spans="2:18">
      <c r="B81" s="5"/>
      <c r="E81" s="14"/>
      <c r="F81" s="14"/>
      <c r="G81" s="14"/>
      <c r="H81" s="14"/>
      <c r="I81" s="14"/>
      <c r="J81" s="14"/>
      <c r="K81" s="14"/>
      <c r="L81" s="14"/>
      <c r="M81" s="14"/>
      <c r="N81" s="14"/>
      <c r="O81" s="14"/>
      <c r="P81" s="14"/>
      <c r="Q81" s="14"/>
      <c r="R81" s="14"/>
    </row>
    <row r="82" spans="2:18">
      <c r="B82" s="5"/>
      <c r="E82" s="14"/>
      <c r="F82" s="14"/>
      <c r="G82" s="14"/>
      <c r="H82" s="14"/>
      <c r="I82" s="14"/>
      <c r="J82" s="14"/>
      <c r="K82" s="14"/>
      <c r="L82" s="14"/>
      <c r="M82" s="14"/>
      <c r="N82" s="14"/>
      <c r="O82" s="14"/>
      <c r="P82" s="14"/>
      <c r="Q82" s="14"/>
      <c r="R82" s="14"/>
    </row>
    <row r="83" spans="2:18">
      <c r="B83" s="5"/>
      <c r="E83" s="14"/>
      <c r="F83" s="14"/>
      <c r="G83" s="14"/>
      <c r="H83" s="14"/>
      <c r="I83" s="14"/>
      <c r="J83" s="14"/>
      <c r="K83" s="14"/>
      <c r="L83" s="14"/>
      <c r="M83" s="14"/>
      <c r="N83" s="14"/>
      <c r="O83" s="14"/>
      <c r="P83" s="14"/>
      <c r="Q83" s="14"/>
      <c r="R83" s="14"/>
    </row>
    <row r="84" spans="2:18">
      <c r="B84" s="5"/>
      <c r="E84" s="14"/>
      <c r="F84" s="14"/>
      <c r="G84" s="14"/>
      <c r="H84" s="14"/>
      <c r="I84" s="14"/>
      <c r="J84" s="14"/>
      <c r="K84" s="14"/>
      <c r="L84" s="14"/>
      <c r="M84" s="14"/>
      <c r="N84" s="14"/>
      <c r="O84" s="14"/>
      <c r="P84" s="14"/>
      <c r="Q84" s="14"/>
      <c r="R84" s="14"/>
    </row>
    <row r="85" spans="2:18">
      <c r="B85" s="5"/>
      <c r="E85" s="14"/>
      <c r="F85" s="14"/>
      <c r="G85" s="14"/>
      <c r="H85" s="14"/>
      <c r="I85" s="14"/>
      <c r="J85" s="14"/>
      <c r="K85" s="14"/>
      <c r="L85" s="14"/>
      <c r="M85" s="14"/>
      <c r="N85" s="14"/>
      <c r="O85" s="14"/>
      <c r="P85" s="14"/>
      <c r="Q85" s="14"/>
      <c r="R85" s="14"/>
    </row>
    <row r="86" spans="2:18">
      <c r="B86" s="5"/>
      <c r="E86" s="14"/>
      <c r="F86" s="14"/>
      <c r="G86" s="14"/>
      <c r="H86" s="14"/>
      <c r="I86" s="14"/>
      <c r="J86" s="14"/>
      <c r="K86" s="14"/>
      <c r="L86" s="14"/>
      <c r="M86" s="14"/>
      <c r="N86" s="14"/>
      <c r="O86" s="14"/>
      <c r="P86" s="14"/>
      <c r="Q86" s="14"/>
      <c r="R86" s="14"/>
    </row>
    <row r="87" spans="2:18">
      <c r="B87" s="5"/>
      <c r="E87" s="14"/>
      <c r="F87" s="14"/>
      <c r="G87" s="14"/>
      <c r="H87" s="14"/>
      <c r="I87" s="14"/>
      <c r="J87" s="14"/>
      <c r="K87" s="14"/>
      <c r="L87" s="14"/>
      <c r="M87" s="14"/>
      <c r="N87" s="14"/>
      <c r="O87" s="14"/>
      <c r="P87" s="14"/>
      <c r="Q87" s="14"/>
      <c r="R87" s="14"/>
    </row>
    <row r="88" spans="2:18">
      <c r="B88" s="5"/>
      <c r="E88" s="14"/>
      <c r="F88" s="14"/>
      <c r="G88" s="14"/>
      <c r="H88" s="14"/>
      <c r="I88" s="14"/>
      <c r="J88" s="14"/>
      <c r="K88" s="14"/>
      <c r="L88" s="14"/>
      <c r="M88" s="14"/>
      <c r="N88" s="14"/>
      <c r="O88" s="14"/>
      <c r="P88" s="14"/>
      <c r="Q88" s="14"/>
      <c r="R88" s="14"/>
    </row>
    <row r="89" spans="2:18">
      <c r="B89" s="5"/>
      <c r="E89" s="14"/>
      <c r="F89" s="14"/>
      <c r="G89" s="14"/>
      <c r="H89" s="14"/>
      <c r="I89" s="14"/>
      <c r="J89" s="14"/>
      <c r="K89" s="14"/>
      <c r="L89" s="14"/>
      <c r="M89" s="14"/>
      <c r="N89" s="14"/>
      <c r="O89" s="14"/>
      <c r="P89" s="14"/>
      <c r="Q89" s="14"/>
      <c r="R89" s="14"/>
    </row>
    <row r="90" spans="2:18">
      <c r="B90" s="5"/>
      <c r="E90" s="14"/>
      <c r="F90" s="14"/>
      <c r="G90" s="14"/>
      <c r="H90" s="14"/>
      <c r="I90" s="14"/>
      <c r="J90" s="14"/>
      <c r="K90" s="14"/>
      <c r="L90" s="14"/>
      <c r="M90" s="14"/>
      <c r="N90" s="14"/>
      <c r="O90" s="14"/>
      <c r="P90" s="14"/>
      <c r="Q90" s="14"/>
      <c r="R90" s="14"/>
    </row>
    <row r="91" spans="2:18">
      <c r="B91" s="5"/>
      <c r="E91" s="14"/>
      <c r="F91" s="14"/>
      <c r="G91" s="14"/>
      <c r="H91" s="14"/>
      <c r="I91" s="14"/>
      <c r="J91" s="14"/>
      <c r="K91" s="14"/>
      <c r="L91" s="14"/>
      <c r="M91" s="14"/>
      <c r="N91" s="14"/>
      <c r="O91" s="14"/>
      <c r="P91" s="14"/>
      <c r="Q91" s="14"/>
      <c r="R91" s="14"/>
    </row>
    <row r="92" spans="2:18">
      <c r="B92" s="5"/>
      <c r="E92" s="14"/>
      <c r="F92" s="14"/>
      <c r="G92" s="14"/>
      <c r="H92" s="14"/>
      <c r="I92" s="14"/>
      <c r="J92" s="14"/>
      <c r="K92" s="14"/>
      <c r="L92" s="14"/>
      <c r="M92" s="14"/>
      <c r="N92" s="14"/>
      <c r="O92" s="14"/>
      <c r="P92" s="14"/>
      <c r="Q92" s="14"/>
      <c r="R92" s="14"/>
    </row>
    <row r="93" spans="2:18">
      <c r="B93" s="5"/>
    </row>
    <row r="94" spans="2:18">
      <c r="B94" s="5"/>
    </row>
    <row r="95" spans="2:18">
      <c r="B95" s="5"/>
    </row>
    <row r="96" spans="2:18">
      <c r="B96" s="5"/>
    </row>
    <row r="97" spans="2:2">
      <c r="B97" s="5"/>
    </row>
    <row r="98" spans="2:2">
      <c r="B98" s="5"/>
    </row>
    <row r="99" spans="2:2">
      <c r="B99" s="5"/>
    </row>
    <row r="100" spans="2:2">
      <c r="B100" s="5"/>
    </row>
    <row r="101" spans="2:2">
      <c r="B101" s="5"/>
    </row>
    <row r="102" spans="2:2">
      <c r="B102" s="5"/>
    </row>
    <row r="103" spans="2:2">
      <c r="B103" s="5"/>
    </row>
    <row r="104" spans="2:2">
      <c r="B104" s="5"/>
    </row>
    <row r="105" spans="2:2">
      <c r="B105" s="5"/>
    </row>
    <row r="106" spans="2:2">
      <c r="B106" s="5"/>
    </row>
    <row r="107" spans="2:2">
      <c r="B107" s="5"/>
    </row>
    <row r="108" spans="2:2">
      <c r="B108" s="5"/>
    </row>
    <row r="109" spans="2:2">
      <c r="B109" s="5"/>
    </row>
    <row r="110" spans="2:2">
      <c r="B110" s="5"/>
    </row>
    <row r="111" spans="2:2">
      <c r="B111" s="5"/>
    </row>
    <row r="112" spans="2:2">
      <c r="B112" s="5"/>
    </row>
    <row r="113" spans="2:2">
      <c r="B113" s="5"/>
    </row>
    <row r="114" spans="2:2">
      <c r="B114" s="5"/>
    </row>
    <row r="115" spans="2:2">
      <c r="B115" s="5"/>
    </row>
    <row r="116" spans="2:2">
      <c r="B116" s="5"/>
    </row>
    <row r="117" spans="2:2">
      <c r="B117" s="5"/>
    </row>
    <row r="118" spans="2:2">
      <c r="B118" s="5"/>
    </row>
    <row r="119" spans="2:2">
      <c r="B119" s="5"/>
    </row>
    <row r="120" spans="2:2">
      <c r="B120" s="5"/>
    </row>
    <row r="121" spans="2:2">
      <c r="B121" s="5"/>
    </row>
    <row r="122" spans="2:2">
      <c r="B122" s="5"/>
    </row>
    <row r="123" spans="2:2">
      <c r="B123" s="5"/>
    </row>
    <row r="124" spans="2:2">
      <c r="B124" s="5"/>
    </row>
    <row r="125" spans="2:2">
      <c r="B125" s="5"/>
    </row>
    <row r="126" spans="2:2">
      <c r="B126" s="5"/>
    </row>
    <row r="127" spans="2:2">
      <c r="B127" s="5"/>
    </row>
    <row r="128" spans="2:2">
      <c r="B128" s="5"/>
    </row>
    <row r="129" spans="2:2">
      <c r="B129" s="5"/>
    </row>
    <row r="130" spans="2:2">
      <c r="B130" s="5"/>
    </row>
    <row r="131" spans="2:2">
      <c r="B131" s="5"/>
    </row>
    <row r="132" spans="2:2">
      <c r="B132" s="5"/>
    </row>
    <row r="133" spans="2:2">
      <c r="B133" s="5"/>
    </row>
    <row r="134" spans="2:2">
      <c r="B134" s="5"/>
    </row>
    <row r="135" spans="2:2">
      <c r="B135" s="5"/>
    </row>
    <row r="136" spans="2:2">
      <c r="B136" s="5"/>
    </row>
    <row r="137" spans="2:2">
      <c r="B137" s="5"/>
    </row>
    <row r="138" spans="2:2">
      <c r="B138" s="5"/>
    </row>
    <row r="139" spans="2:2">
      <c r="B139" s="5"/>
    </row>
    <row r="140" spans="2:2">
      <c r="B140" s="5"/>
    </row>
    <row r="141" spans="2:2">
      <c r="B141" s="5"/>
    </row>
    <row r="142" spans="2:2">
      <c r="B142" s="5"/>
    </row>
    <row r="143" spans="2:2">
      <c r="B143" s="5"/>
    </row>
    <row r="144" spans="2:2">
      <c r="B144" s="5"/>
    </row>
    <row r="145" spans="2:2">
      <c r="B145" s="5"/>
    </row>
    <row r="146" spans="2:2">
      <c r="B146" s="5"/>
    </row>
    <row r="147" spans="2:2">
      <c r="B147" s="5"/>
    </row>
    <row r="148" spans="2:2">
      <c r="B148" s="5"/>
    </row>
    <row r="149" spans="2:2">
      <c r="B149" s="5"/>
    </row>
    <row r="150" spans="2:2">
      <c r="B150" s="5"/>
    </row>
    <row r="151" spans="2:2">
      <c r="B151" s="5"/>
    </row>
    <row r="152" spans="2:2">
      <c r="B152" s="5"/>
    </row>
    <row r="153" spans="2:2">
      <c r="B153" s="5"/>
    </row>
    <row r="154" spans="2:2">
      <c r="B154" s="5"/>
    </row>
    <row r="155" spans="2:2">
      <c r="B155" s="5"/>
    </row>
    <row r="156" spans="2:2">
      <c r="B156" s="5"/>
    </row>
    <row r="157" spans="2:2">
      <c r="B157" s="5"/>
    </row>
    <row r="158" spans="2:2">
      <c r="B158" s="5"/>
    </row>
    <row r="159" spans="2:2">
      <c r="B159" s="5"/>
    </row>
    <row r="160" spans="2:2">
      <c r="B160" s="5"/>
    </row>
    <row r="161" spans="2:2">
      <c r="B161" s="5"/>
    </row>
    <row r="162" spans="2:2">
      <c r="B162" s="5"/>
    </row>
    <row r="163" spans="2:2">
      <c r="B163" s="5"/>
    </row>
    <row r="164" spans="2:2">
      <c r="B164" s="5"/>
    </row>
    <row r="165" spans="2:2">
      <c r="B165" s="5"/>
    </row>
    <row r="166" spans="2:2">
      <c r="B166" s="5"/>
    </row>
    <row r="167" spans="2:2">
      <c r="B167" s="5"/>
    </row>
    <row r="168" spans="2:2">
      <c r="B168" s="5"/>
    </row>
    <row r="169" spans="2:2">
      <c r="B169" s="5"/>
    </row>
    <row r="170" spans="2:2">
      <c r="B170" s="5"/>
    </row>
    <row r="171" spans="2:2">
      <c r="B171" s="5"/>
    </row>
    <row r="172" spans="2:2">
      <c r="B172" s="5"/>
    </row>
    <row r="173" spans="2:2">
      <c r="B173" s="5"/>
    </row>
    <row r="174" spans="2:2">
      <c r="B174" s="5"/>
    </row>
    <row r="175" spans="2:2">
      <c r="B175" s="5"/>
    </row>
    <row r="176" spans="2:2">
      <c r="B176" s="5"/>
    </row>
    <row r="177" spans="2:2">
      <c r="B177" s="5"/>
    </row>
    <row r="178" spans="2:2">
      <c r="B178" s="5"/>
    </row>
    <row r="179" spans="2:2">
      <c r="B179" s="5"/>
    </row>
    <row r="180" spans="2:2">
      <c r="B180" s="5"/>
    </row>
    <row r="181" spans="2:2">
      <c r="B181" s="5"/>
    </row>
    <row r="182" spans="2:2">
      <c r="B182" s="5"/>
    </row>
    <row r="183" spans="2:2">
      <c r="B183" s="5"/>
    </row>
    <row r="184" spans="2:2">
      <c r="B184" s="5"/>
    </row>
    <row r="185" spans="2:2">
      <c r="B185" s="5"/>
    </row>
    <row r="186" spans="2:2">
      <c r="B186" s="5"/>
    </row>
    <row r="187" spans="2:2">
      <c r="B187" s="5"/>
    </row>
    <row r="188" spans="2:2">
      <c r="B188" s="5"/>
    </row>
    <row r="189" spans="2:2">
      <c r="B189" s="5"/>
    </row>
    <row r="190" spans="2:2">
      <c r="B190" s="5"/>
    </row>
    <row r="191" spans="2:2">
      <c r="B191" s="5"/>
    </row>
    <row r="192" spans="2:2">
      <c r="B192" s="5"/>
    </row>
    <row r="193" spans="2:2">
      <c r="B193" s="5"/>
    </row>
    <row r="194" spans="2:2">
      <c r="B194" s="5"/>
    </row>
    <row r="195" spans="2:2">
      <c r="B195" s="5"/>
    </row>
    <row r="196" spans="2:2">
      <c r="B196" s="5"/>
    </row>
    <row r="197" spans="2:2">
      <c r="B197" s="5"/>
    </row>
    <row r="198" spans="2:2">
      <c r="B198" s="5"/>
    </row>
    <row r="199" spans="2:2">
      <c r="B199" s="5"/>
    </row>
    <row r="200" spans="2:2">
      <c r="B200" s="5"/>
    </row>
    <row r="201" spans="2:2">
      <c r="B201" s="5"/>
    </row>
    <row r="202" spans="2:2">
      <c r="B202" s="5"/>
    </row>
    <row r="203" spans="2:2">
      <c r="B203" s="5"/>
    </row>
    <row r="204" spans="2:2">
      <c r="B204" s="5"/>
    </row>
    <row r="205" spans="2:2">
      <c r="B205" s="5"/>
    </row>
    <row r="206" spans="2:2">
      <c r="B206" s="5"/>
    </row>
    <row r="207" spans="2:2">
      <c r="B207" s="5"/>
    </row>
    <row r="208" spans="2:2">
      <c r="B208" s="5"/>
    </row>
    <row r="209" spans="2:2">
      <c r="B209" s="5"/>
    </row>
    <row r="210" spans="2:2">
      <c r="B210" s="5"/>
    </row>
    <row r="211" spans="2:2">
      <c r="B211" s="5"/>
    </row>
    <row r="212" spans="2:2">
      <c r="B212" s="5"/>
    </row>
    <row r="213" spans="2:2">
      <c r="B213" s="5"/>
    </row>
    <row r="214" spans="2:2">
      <c r="B214" s="5"/>
    </row>
    <row r="215" spans="2:2">
      <c r="B215" s="5"/>
    </row>
    <row r="216" spans="2:2">
      <c r="B216" s="5"/>
    </row>
    <row r="217" spans="2:2">
      <c r="B217" s="5"/>
    </row>
    <row r="218" spans="2:2">
      <c r="B218" s="5"/>
    </row>
    <row r="219" spans="2:2">
      <c r="B219" s="5"/>
    </row>
    <row r="220" spans="2:2">
      <c r="B220" s="5"/>
    </row>
    <row r="221" spans="2:2">
      <c r="B221" s="5"/>
    </row>
    <row r="222" spans="2:2">
      <c r="B222" s="5"/>
    </row>
    <row r="223" spans="2:2">
      <c r="B223" s="5"/>
    </row>
    <row r="224" spans="2:2">
      <c r="B224" s="5"/>
    </row>
    <row r="225" spans="2:2">
      <c r="B225" s="5"/>
    </row>
    <row r="226" spans="2:2">
      <c r="B226" s="5"/>
    </row>
    <row r="227" spans="2:2">
      <c r="B227" s="5"/>
    </row>
    <row r="228" spans="2:2">
      <c r="B228" s="5"/>
    </row>
    <row r="229" spans="2:2">
      <c r="B229" s="5"/>
    </row>
    <row r="230" spans="2:2">
      <c r="B230" s="5"/>
    </row>
    <row r="231" spans="2:2">
      <c r="B231" s="5"/>
    </row>
    <row r="232" spans="2:2">
      <c r="B232" s="5"/>
    </row>
    <row r="233" spans="2:2">
      <c r="B233" s="5"/>
    </row>
    <row r="234" spans="2:2">
      <c r="B234" s="5"/>
    </row>
    <row r="235" spans="2:2">
      <c r="B235" s="5"/>
    </row>
    <row r="236" spans="2:2">
      <c r="B236" s="5"/>
    </row>
    <row r="237" spans="2:2">
      <c r="B237" s="5"/>
    </row>
    <row r="238" spans="2:2">
      <c r="B238" s="5"/>
    </row>
    <row r="239" spans="2:2">
      <c r="B239" s="5"/>
    </row>
    <row r="240" spans="2:2">
      <c r="B240" s="5"/>
    </row>
    <row r="241" spans="2:2">
      <c r="B241" s="5"/>
    </row>
    <row r="242" spans="2:2">
      <c r="B242" s="5"/>
    </row>
    <row r="243" spans="2:2">
      <c r="B243" s="5"/>
    </row>
    <row r="244" spans="2:2">
      <c r="B244" s="5"/>
    </row>
    <row r="245" spans="2:2">
      <c r="B245" s="5"/>
    </row>
    <row r="246" spans="2:2">
      <c r="B246" s="5"/>
    </row>
    <row r="247" spans="2:2">
      <c r="B247" s="5"/>
    </row>
    <row r="248" spans="2:2">
      <c r="B248" s="5"/>
    </row>
    <row r="249" spans="2:2">
      <c r="B249" s="5"/>
    </row>
    <row r="250" spans="2:2">
      <c r="B250" s="5"/>
    </row>
    <row r="251" spans="2:2">
      <c r="B251" s="5"/>
    </row>
    <row r="252" spans="2:2">
      <c r="B252" s="5"/>
    </row>
    <row r="253" spans="2:2">
      <c r="B253" s="5"/>
    </row>
    <row r="254" spans="2:2">
      <c r="B254" s="5"/>
    </row>
    <row r="255" spans="2:2">
      <c r="B255" s="5"/>
    </row>
    <row r="256" spans="2:2">
      <c r="B256" s="5"/>
    </row>
    <row r="257" spans="2:2">
      <c r="B257" s="5"/>
    </row>
  </sheetData>
  <sheetProtection password="EA3A" sheet="1" objects="1" scenarios="1" selectLockedCells="1"/>
  <mergeCells count="10">
    <mergeCell ref="B47:L53"/>
    <mergeCell ref="C3:K4"/>
    <mergeCell ref="C20:C21"/>
    <mergeCell ref="D20:D21"/>
    <mergeCell ref="E20:E21"/>
    <mergeCell ref="F20:F21"/>
    <mergeCell ref="G20:G21"/>
    <mergeCell ref="I20:I21"/>
    <mergeCell ref="J20:J21"/>
    <mergeCell ref="H20:H21"/>
  </mergeCells>
  <pageMargins left="0.7" right="0.7" top="0.75" bottom="0.75" header="0.3" footer="0.3"/>
  <pageSetup paperSize="9" scale="65" orientation="landscape" verticalDpi="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TD BPBA Clase VI</vt:lpstr>
      <vt:lpstr>TD BPBA Clase VII</vt:lpstr>
      <vt:lpstr>'TD BPBA Clase VI'!Área_de_impresión</vt:lpstr>
      <vt:lpstr>'TD BPBA Clase VII'!Área_de_impresión</vt:lpstr>
    </vt:vector>
  </TitlesOfParts>
  <Company>Banco de la Provincia de Buenos Aires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P042707</dc:creator>
  <cp:lastModifiedBy>Ariel Perrone</cp:lastModifiedBy>
  <cp:lastPrinted>2016-10-28T17:33:09Z</cp:lastPrinted>
  <dcterms:created xsi:type="dcterms:W3CDTF">2016-02-26T17:29:28Z</dcterms:created>
  <dcterms:modified xsi:type="dcterms:W3CDTF">2017-10-25T20:30:54Z</dcterms:modified>
</cp:coreProperties>
</file>