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l450\Google Drive\Banco\FyE\Emisiones\PAE\"/>
    </mc:Choice>
  </mc:AlternateContent>
  <xr:revisionPtr revIDLastSave="0" documentId="8_{3E3AB895-4BDE-4AC4-AD29-AFE083C022C0}" xr6:coauthVersionLast="45" xr6:coauthVersionMax="45" xr10:uidLastSave="{00000000-0000-0000-0000-000000000000}"/>
  <bookViews>
    <workbookView xWindow="-120" yWindow="-120" windowWidth="19785" windowHeight="11760" xr2:uid="{00000000-000D-0000-FFFF-FFFF00000000}"/>
  </bookViews>
  <sheets>
    <sheet name="Clase 4 Adic" sheetId="5" r:id="rId1"/>
    <sheet name="Clase 7" sheetId="10" r:id="rId2"/>
  </sheets>
  <definedNames>
    <definedName name="_DV_M3" localSheetId="0">'Clase 4 Adic'!$C$6</definedName>
    <definedName name="_DV_M3" localSheetId="1">'Clase 7'!$C$7</definedName>
    <definedName name="_xlnm.Print_Area" localSheetId="0">'Clase 4 Adic'!$B$2:$L$34</definedName>
    <definedName name="_xlnm.Print_Area" localSheetId="1">'Clase 7'!$B$2:$M$39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5" l="1"/>
  <c r="F22" i="5"/>
  <c r="F23" i="5"/>
  <c r="F24" i="5"/>
  <c r="F25" i="5"/>
  <c r="F26" i="5"/>
  <c r="F27" i="5"/>
  <c r="F28" i="5"/>
  <c r="F29" i="5"/>
  <c r="F30" i="5"/>
  <c r="F20" i="5"/>
  <c r="H21" i="5"/>
  <c r="H22" i="5"/>
  <c r="H23" i="5"/>
  <c r="H24" i="5"/>
  <c r="H25" i="5"/>
  <c r="H26" i="5"/>
  <c r="H27" i="5"/>
  <c r="H28" i="5"/>
  <c r="H29" i="5"/>
  <c r="H30" i="5"/>
  <c r="H31" i="5"/>
  <c r="H20" i="5"/>
  <c r="H19" i="10" l="1"/>
  <c r="H20" i="10"/>
  <c r="H21" i="10"/>
  <c r="H22" i="10"/>
  <c r="H23" i="10"/>
  <c r="H24" i="10"/>
  <c r="H25" i="10"/>
  <c r="H26" i="10"/>
  <c r="H27" i="10"/>
  <c r="H28" i="10"/>
  <c r="H29" i="10"/>
  <c r="H30" i="10"/>
  <c r="H31" i="10"/>
  <c r="H32" i="10"/>
  <c r="H33" i="10"/>
  <c r="H34" i="10"/>
  <c r="H35" i="10"/>
  <c r="H36" i="10"/>
  <c r="H37" i="10"/>
  <c r="H18" i="10"/>
  <c r="J37" i="10"/>
  <c r="F5" i="10"/>
  <c r="J19" i="5"/>
  <c r="F31" i="5"/>
  <c r="D31" i="5"/>
  <c r="A31" i="5" s="1"/>
  <c r="J36" i="10"/>
  <c r="J35" i="10"/>
  <c r="J34" i="10"/>
  <c r="J33" i="10"/>
  <c r="J32" i="10"/>
  <c r="J31" i="10"/>
  <c r="J30" i="10"/>
  <c r="J29" i="10"/>
  <c r="J28" i="10"/>
  <c r="J27" i="10"/>
  <c r="J26" i="10"/>
  <c r="J25" i="10"/>
  <c r="J24" i="10"/>
  <c r="J23" i="10"/>
  <c r="J22" i="10"/>
  <c r="J21" i="10"/>
  <c r="J20" i="10"/>
  <c r="J19" i="10"/>
  <c r="J18" i="10"/>
  <c r="G18" i="10"/>
  <c r="L17" i="10"/>
  <c r="D17" i="10"/>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E37" i="10" s="1"/>
  <c r="D30" i="5" l="1"/>
  <c r="G19" i="10"/>
  <c r="G20" i="10" s="1"/>
  <c r="F37" i="10"/>
  <c r="E18" i="10"/>
  <c r="F18" i="10"/>
  <c r="K18" i="10" s="1"/>
  <c r="L18" i="10" s="1"/>
  <c r="F19" i="10"/>
  <c r="K19" i="10" s="1"/>
  <c r="L19" i="10" s="1"/>
  <c r="E19" i="10"/>
  <c r="I38" i="10"/>
  <c r="E31" i="5" l="1"/>
  <c r="I31" i="5" s="1"/>
  <c r="J31" i="5" s="1"/>
  <c r="P31" i="5" s="1"/>
  <c r="A30" i="5"/>
  <c r="D29" i="5"/>
  <c r="F20" i="10"/>
  <c r="E20" i="10"/>
  <c r="R19" i="10"/>
  <c r="G21" i="10"/>
  <c r="G22" i="10" s="1"/>
  <c r="G23" i="10" s="1"/>
  <c r="G24" i="10" s="1"/>
  <c r="G25" i="10" s="1"/>
  <c r="G26" i="10" s="1"/>
  <c r="G27" i="10" s="1"/>
  <c r="G28" i="10" s="1"/>
  <c r="G29" i="10" s="1"/>
  <c r="G30" i="10" s="1"/>
  <c r="G31" i="10" s="1"/>
  <c r="G32" i="10" s="1"/>
  <c r="G33" i="10" s="1"/>
  <c r="G34" i="10" s="1"/>
  <c r="G35" i="10" s="1"/>
  <c r="G36" i="10" s="1"/>
  <c r="G37" i="10" s="1"/>
  <c r="G32" i="5"/>
  <c r="E30" i="5" l="1"/>
  <c r="I30" i="5" s="1"/>
  <c r="J30" i="5" s="1"/>
  <c r="P30" i="5" s="1"/>
  <c r="A29" i="5"/>
  <c r="D28" i="5"/>
  <c r="A28" i="5" s="1"/>
  <c r="R18" i="10"/>
  <c r="K20" i="10"/>
  <c r="L20" i="10" s="1"/>
  <c r="F21" i="10"/>
  <c r="K21" i="10" s="1"/>
  <c r="L21" i="10" s="1"/>
  <c r="E21" i="10"/>
  <c r="D27" i="5" l="1"/>
  <c r="A27" i="5" s="1"/>
  <c r="E29" i="5"/>
  <c r="I29" i="5" s="1"/>
  <c r="J29" i="5" s="1"/>
  <c r="P29" i="5" s="1"/>
  <c r="E22" i="10"/>
  <c r="F22" i="10"/>
  <c r="E28" i="5" l="1"/>
  <c r="I28" i="5" s="1"/>
  <c r="J28" i="5" s="1"/>
  <c r="P28" i="5" s="1"/>
  <c r="D26" i="5"/>
  <c r="A26" i="5" s="1"/>
  <c r="R20" i="10"/>
  <c r="F23" i="10"/>
  <c r="E23" i="10"/>
  <c r="E27" i="5" l="1"/>
  <c r="I27" i="5" s="1"/>
  <c r="J27" i="5" s="1"/>
  <c r="P27" i="5" s="1"/>
  <c r="D25" i="5"/>
  <c r="A25" i="5" s="1"/>
  <c r="E26" i="5"/>
  <c r="I26" i="5" s="1"/>
  <c r="J26" i="5" s="1"/>
  <c r="P26" i="5" s="1"/>
  <c r="F24" i="10"/>
  <c r="E24" i="10"/>
  <c r="D24" i="5" l="1"/>
  <c r="F25" i="10"/>
  <c r="E25" i="10"/>
  <c r="E25" i="5" l="1"/>
  <c r="I25" i="5" s="1"/>
  <c r="J25" i="5" s="1"/>
  <c r="P25" i="5" s="1"/>
  <c r="A24" i="5"/>
  <c r="D23" i="5"/>
  <c r="E26" i="10"/>
  <c r="F26" i="10"/>
  <c r="E24" i="5" l="1"/>
  <c r="I24" i="5" s="1"/>
  <c r="J24" i="5" s="1"/>
  <c r="P24" i="5" s="1"/>
  <c r="A23" i="5"/>
  <c r="D22" i="5"/>
  <c r="F27" i="10"/>
  <c r="E27" i="10"/>
  <c r="E23" i="5" l="1"/>
  <c r="I23" i="5" s="1"/>
  <c r="J23" i="5" s="1"/>
  <c r="P23" i="5" s="1"/>
  <c r="A22" i="5"/>
  <c r="D21" i="5"/>
  <c r="F28" i="10"/>
  <c r="E28" i="10"/>
  <c r="E22" i="5" l="1"/>
  <c r="I22" i="5" s="1"/>
  <c r="J22" i="5" s="1"/>
  <c r="P22" i="5" s="1"/>
  <c r="A21" i="5"/>
  <c r="D20" i="5"/>
  <c r="F29" i="10"/>
  <c r="E29" i="10"/>
  <c r="E20" i="5" l="1"/>
  <c r="I20" i="5" s="1"/>
  <c r="J20" i="5" s="1"/>
  <c r="A20" i="5"/>
  <c r="E21" i="5"/>
  <c r="E30" i="10"/>
  <c r="F30" i="10"/>
  <c r="P20" i="5" l="1"/>
  <c r="E32" i="5"/>
  <c r="I21" i="5"/>
  <c r="J21" i="5" s="1"/>
  <c r="P21" i="5" s="1"/>
  <c r="F31" i="10"/>
  <c r="E31" i="10"/>
  <c r="E13" i="5" l="1"/>
  <c r="E14" i="5" s="1"/>
  <c r="E32" i="10"/>
  <c r="F32" i="10"/>
  <c r="F32" i="5"/>
  <c r="E10" i="5" s="1"/>
  <c r="F33" i="10" l="1"/>
  <c r="E33" i="10"/>
  <c r="E34" i="10" l="1"/>
  <c r="F34" i="10"/>
  <c r="F35" i="10" l="1"/>
  <c r="E35" i="10"/>
  <c r="F36" i="10" l="1"/>
  <c r="E36" i="10"/>
  <c r="F38" i="10" l="1"/>
  <c r="I32" i="5" l="1"/>
  <c r="P12" i="5"/>
  <c r="N21" i="5" l="1"/>
  <c r="O21" i="5" s="1"/>
  <c r="N24" i="5"/>
  <c r="O24" i="5" s="1"/>
  <c r="N28" i="5"/>
  <c r="O28" i="5" s="1"/>
  <c r="N20" i="5"/>
  <c r="O20" i="5" s="1"/>
  <c r="N25" i="5"/>
  <c r="O25" i="5" s="1"/>
  <c r="N29" i="5"/>
  <c r="O29" i="5" s="1"/>
  <c r="N22" i="5"/>
  <c r="O22" i="5" s="1"/>
  <c r="N26" i="5"/>
  <c r="O26" i="5" s="1"/>
  <c r="N30" i="5"/>
  <c r="O30" i="5" s="1"/>
  <c r="N23" i="5"/>
  <c r="O23" i="5" s="1"/>
  <c r="N27" i="5"/>
  <c r="O27" i="5" s="1"/>
  <c r="N31" i="5"/>
  <c r="O31" i="5" l="1"/>
  <c r="O32" i="5" s="1"/>
  <c r="Q31" i="5"/>
  <c r="P19" i="5"/>
  <c r="E16" i="5" s="1"/>
  <c r="N19" i="5"/>
  <c r="O19" i="5"/>
  <c r="E11" i="5" s="1"/>
  <c r="R21" i="10" l="1"/>
  <c r="H38" i="10" l="1"/>
  <c r="F10" i="10" s="1"/>
  <c r="K22" i="10" l="1"/>
  <c r="L22" i="10" s="1"/>
  <c r="R22" i="10" l="1"/>
  <c r="K23" i="10"/>
  <c r="L23" i="10" s="1"/>
  <c r="R23" i="10" l="1"/>
  <c r="K24" i="10"/>
  <c r="L24" i="10" s="1"/>
  <c r="R24" i="10" l="1"/>
  <c r="K25" i="10"/>
  <c r="L25" i="10" s="1"/>
  <c r="R25" i="10" l="1"/>
  <c r="K26" i="10"/>
  <c r="L26" i="10" s="1"/>
  <c r="R26" i="10" l="1"/>
  <c r="K27" i="10"/>
  <c r="L27" i="10" s="1"/>
  <c r="R27" i="10" l="1"/>
  <c r="K28" i="10"/>
  <c r="L28" i="10" s="1"/>
  <c r="R28" i="10" l="1"/>
  <c r="K29" i="10"/>
  <c r="L29" i="10" s="1"/>
  <c r="R29" i="10" l="1"/>
  <c r="K30" i="10"/>
  <c r="L30" i="10" s="1"/>
  <c r="R30" i="10" l="1"/>
  <c r="K31" i="10"/>
  <c r="L31" i="10" s="1"/>
  <c r="R31" i="10" l="1"/>
  <c r="K32" i="10"/>
  <c r="L32" i="10" s="1"/>
  <c r="R32" i="10" l="1"/>
  <c r="K33" i="10"/>
  <c r="L33" i="10" s="1"/>
  <c r="R33" i="10" l="1"/>
  <c r="K34" i="10"/>
  <c r="L34" i="10" s="1"/>
  <c r="R34" i="10" l="1"/>
  <c r="K35" i="10"/>
  <c r="L35" i="10" s="1"/>
  <c r="R35" i="10" l="1"/>
  <c r="K36" i="10"/>
  <c r="L36" i="10" s="1"/>
  <c r="R36" i="10" l="1"/>
  <c r="G38" i="10"/>
  <c r="K37" i="10"/>
  <c r="K38" i="10" l="1"/>
  <c r="L37" i="10"/>
  <c r="R37" i="10" l="1"/>
  <c r="F13" i="10"/>
  <c r="Q13" i="10"/>
  <c r="P37" i="10" l="1"/>
  <c r="Q37" i="10" s="1"/>
  <c r="F14" i="10"/>
  <c r="P19" i="10"/>
  <c r="Q19" i="10" s="1"/>
  <c r="P20" i="10"/>
  <c r="Q20" i="10" s="1"/>
  <c r="P18" i="10"/>
  <c r="P21" i="10"/>
  <c r="Q21" i="10" s="1"/>
  <c r="P22" i="10"/>
  <c r="Q22" i="10" s="1"/>
  <c r="P23" i="10"/>
  <c r="Q23" i="10" s="1"/>
  <c r="P24" i="10"/>
  <c r="Q24" i="10" s="1"/>
  <c r="P25" i="10"/>
  <c r="Q25" i="10" s="1"/>
  <c r="P26" i="10"/>
  <c r="Q26" i="10" s="1"/>
  <c r="P27" i="10"/>
  <c r="Q27" i="10" s="1"/>
  <c r="P28" i="10"/>
  <c r="Q28" i="10" s="1"/>
  <c r="P29" i="10"/>
  <c r="Q29" i="10" s="1"/>
  <c r="P30" i="10"/>
  <c r="Q30" i="10" s="1"/>
  <c r="P31" i="10"/>
  <c r="Q31" i="10" s="1"/>
  <c r="P32" i="10"/>
  <c r="Q32" i="10" s="1"/>
  <c r="P33" i="10"/>
  <c r="Q33" i="10" s="1"/>
  <c r="P34" i="10"/>
  <c r="Q34" i="10" s="1"/>
  <c r="P35" i="10"/>
  <c r="Q35" i="10" s="1"/>
  <c r="P36" i="10"/>
  <c r="Q36" i="10" s="1"/>
  <c r="Q18" i="10" l="1"/>
  <c r="P17" i="10"/>
  <c r="Q17" i="10" l="1"/>
  <c r="Q38" i="10"/>
  <c r="F11" i="10"/>
</calcChain>
</file>

<file path=xl/sharedStrings.xml><?xml version="1.0" encoding="utf-8"?>
<sst xmlns="http://schemas.openxmlformats.org/spreadsheetml/2006/main" count="54" uniqueCount="31">
  <si>
    <t>Fecha de Vencimiento:</t>
  </si>
  <si>
    <t>Moneda:</t>
  </si>
  <si>
    <t>Base:</t>
  </si>
  <si>
    <t>N° Cupón</t>
  </si>
  <si>
    <t>Plazo</t>
  </si>
  <si>
    <t>Días</t>
  </si>
  <si>
    <t>Amortización</t>
  </si>
  <si>
    <t>Intereses</t>
  </si>
  <si>
    <t>Flujo</t>
  </si>
  <si>
    <t>Saldo</t>
  </si>
  <si>
    <t>VA Flujo</t>
  </si>
  <si>
    <t>Cupón</t>
  </si>
  <si>
    <t>Fechas de Devengamiento y Pago</t>
  </si>
  <si>
    <t>Vida Promedio (años):</t>
  </si>
  <si>
    <t>Precio</t>
  </si>
  <si>
    <t>TIR (TEA)</t>
  </si>
  <si>
    <t>Check</t>
  </si>
  <si>
    <t>Cupón (TNA)</t>
  </si>
  <si>
    <t>Amortización %</t>
  </si>
  <si>
    <t>TNA</t>
  </si>
  <si>
    <t>VN a licitar</t>
  </si>
  <si>
    <t>“La presente planilla de cálculo ha sido puesta a disposición solamente a modo ilustrativo y ejemplificativo. Los potenciales inversores deberán, a los efectos de la suscripción de los Valores de Deuda Fiduciara, basarse en sus propios cálculos y evaluación de los términos y condiciones de los Valores de Deuda Fiduciaria descriptos en el Suplemento de Prospecto de fecha 18 de abril de 2017, que han tenido a su disposición, a fin de determinar el rendimiento de las mismas. Todo inversor que considere la posibilidad de comprar los Valores de Deuda Fiduciaria deberá basarse en su propio análisis respecto de los beneficios y riesgos involucrados, y deberá realizar su propia investigación y análisis independiente acerca del Fideicomiso y del Fiduciante, consultando en caso de considerarlo necesario a sus propios asesores financieros, legales e impositivos. En tal sentido, se aclara que el uso de la planilla de cálculo no es obligatorio para el inversor, sino meramente orientativo, y que los resultados que ésta arroje no serán vinculantes. Por tal motivo, Banco de la Provincia de Buenos Aires, no asumirá responsabilidad alguna respecto de los resultados que esta arroje ni de cualquier error cometido en la realización de los cálculos o en la interpretación de los mismos."</t>
  </si>
  <si>
    <t>“La presente planilla de cálculo ha sido puesta a disposición solamente a modo ilustrativo y ejemplificativo. Los potenciales inversores deberán, a los efectos de la suscripción de los Valores de Deuda Fiduciara, basarse en sus propios cálculos y evaluación de los términos y condiciones de los Valores de Deuda Fiduciaria descriptos en el Suplemento de Prospecto de fecha 16 de noviembre de 2020, que han tenido a su disposición, a fin de determinar el rendimiento de las mismas. Todo inversor que considere la posibilidad de comprar los Valores de Deuda Fiduciaria deberá basarse en su propio análisis respecto de los beneficios y riesgos involucrados, y deberá realizar su propia investigación y análisis independiente acerca del Fideicomiso y del Fiduciante, consultando en caso de considerarlo necesario a sus propios asesores financieros, legales e impositivos. En tal sentido, se aclara que el uso de la planilla de cálculo no es obligatorio para el inversor, sino meramente orientativo, y que los resultados que ésta arroje no serán vinculantes. Por tal motivo, Banco de la Provincia de Buenos Aires, no asumirá responsabilidad alguna respecto de los resultados que esta arroje ni de cualquier error cometido en la realización de los cálculos o en la interpretación de los mismos."</t>
  </si>
  <si>
    <t>Fecha de Emisión y Liquidación:</t>
  </si>
  <si>
    <t>US$ Linked</t>
  </si>
  <si>
    <t>Precio a Licitar</t>
  </si>
  <si>
    <t>ON CLASE IV - Dólar Linked (reapertura)</t>
  </si>
  <si>
    <t>Duration (años):</t>
  </si>
  <si>
    <t>ON CLASE VII - Dólar Linked</t>
  </si>
  <si>
    <t>Tasa Fija a Licitar (TNA)</t>
  </si>
  <si>
    <t>Tasa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</si>
</sst>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_-* #,##0.00\ _€_-;\-* #,##0.00\ _€_-;_-* &quot;-&quot;??\ _€_-;_-@_-"/>
    <numFmt numFmtId="166" formatCode="_-* #,##0\ _€_-;\-* #,##0\ _€_-;_-* &quot;-&quot;??\ _€_-;_-@_-"/>
    <numFmt numFmtId="167" formatCode="#,##0.00_ ;\-#,##0.00\ "/>
    <numFmt numFmtId="168" formatCode="[$-F800]dddd\,\ mmmm\ dd\,\ yyyy"/>
    <numFmt numFmtId="169" formatCode="#,##0_ ;\-#,##0\ "/>
    <numFmt numFmtId="170" formatCode="0.0000"/>
    <numFmt numFmtId="171" formatCode="0.0%"/>
    <numFmt numFmtId="172" formatCode="_ * #,##0.0000_ ;_ * \-#,##0.0000_ ;_ * &quot;-&quot;??_ ;_ @_ "/>
    <numFmt numFmtId="173" formatCode="#,##0.0000_ ;\-#,##0.0000\ "/>
    <numFmt numFmtId="174" formatCode="0.000%"/>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color rgb="FF002060"/>
      <name val="Calibri"/>
      <family val="2"/>
      <scheme val="minor"/>
    </font>
    <font>
      <sz val="10"/>
      <color theme="3" tint="-0.499984740745262"/>
      <name val="Calibri"/>
      <family val="2"/>
      <scheme val="minor"/>
    </font>
    <font>
      <sz val="10"/>
      <color rgb="FFFF0000"/>
      <name val="Calibri"/>
      <family val="2"/>
      <scheme val="minor"/>
    </font>
    <font>
      <b/>
      <sz val="10"/>
      <color theme="9" tint="-0.249977111117893"/>
      <name val="Calibri"/>
      <family val="2"/>
      <scheme val="minor"/>
    </font>
    <font>
      <b/>
      <sz val="10"/>
      <color rgb="FF006600"/>
      <name val="Calibri"/>
      <family val="2"/>
      <scheme val="minor"/>
    </font>
    <font>
      <b/>
      <sz val="10"/>
      <name val="Calibri"/>
      <family val="2"/>
      <scheme val="minor"/>
    </font>
    <font>
      <b/>
      <u/>
      <sz val="10"/>
      <color rgb="FF002060"/>
      <name val="Calibri"/>
      <family val="2"/>
      <scheme val="minor"/>
    </font>
    <font>
      <b/>
      <sz val="11"/>
      <color theme="1"/>
      <name val="Calibri"/>
      <family val="2"/>
      <scheme val="minor"/>
    </font>
    <font>
      <b/>
      <sz val="10"/>
      <color rgb="FFFF0000"/>
      <name val="Calibri"/>
      <family val="2"/>
      <scheme val="minor"/>
    </font>
    <font>
      <sz val="10"/>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s>
  <borders count="35">
    <border>
      <left/>
      <right/>
      <top/>
      <bottom/>
      <diagonal/>
    </border>
    <border>
      <left/>
      <right/>
      <top/>
      <bottom style="thin">
        <color indexed="64"/>
      </bottom>
      <diagonal/>
    </border>
    <border>
      <left/>
      <right/>
      <top/>
      <bottom style="double">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bottom/>
      <diagonal/>
    </border>
    <border>
      <left/>
      <right style="thin">
        <color indexed="64"/>
      </right>
      <top/>
      <bottom/>
      <diagonal/>
    </border>
    <border>
      <left/>
      <right style="medium">
        <color rgb="FF006600"/>
      </right>
      <top/>
      <bottom/>
      <diagonal/>
    </border>
    <border>
      <left style="medium">
        <color rgb="FF006600"/>
      </left>
      <right/>
      <top/>
      <bottom/>
      <diagonal/>
    </border>
    <border>
      <left/>
      <right/>
      <top/>
      <bottom style="medium">
        <color rgb="FF006600"/>
      </bottom>
      <diagonal/>
    </border>
    <border>
      <left/>
      <right/>
      <top style="medium">
        <color rgb="FF006600"/>
      </top>
      <bottom style="thin">
        <color theme="0" tint="-0.499984740745262"/>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medium">
        <color rgb="FF006600"/>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4" fillId="2"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0" fontId="4" fillId="3" borderId="0"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4" fontId="7" fillId="0" borderId="0" xfId="0" applyNumberFormat="1" applyFont="1" applyBorder="1" applyAlignment="1" applyProtection="1">
      <alignment horizontal="center" vertical="center"/>
      <protection hidden="1"/>
    </xf>
    <xf numFmtId="166" fontId="5" fillId="0" borderId="0" xfId="1" applyNumberFormat="1" applyFont="1" applyBorder="1" applyAlignment="1" applyProtection="1">
      <alignment horizontal="center" vertical="center"/>
      <protection hidden="1"/>
    </xf>
    <xf numFmtId="169" fontId="5" fillId="0" borderId="0" xfId="1" applyNumberFormat="1" applyFont="1" applyBorder="1" applyAlignment="1" applyProtection="1">
      <alignment horizontal="center" vertical="center"/>
      <protection hidden="1"/>
    </xf>
    <xf numFmtId="167" fontId="5" fillId="0" borderId="0" xfId="2" applyNumberFormat="1" applyFont="1" applyBorder="1" applyAlignment="1" applyProtection="1">
      <alignment horizontal="center" vertical="center"/>
      <protection hidden="1"/>
    </xf>
    <xf numFmtId="9" fontId="5" fillId="0" borderId="0" xfId="2" applyFont="1" applyBorder="1" applyAlignment="1" applyProtection="1">
      <alignment horizontal="center" vertical="center"/>
      <protection hidden="1"/>
    </xf>
    <xf numFmtId="10" fontId="5" fillId="0" borderId="0" xfId="2" applyNumberFormat="1"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169" fontId="5" fillId="0" borderId="1" xfId="1" applyNumberFormat="1" applyFont="1" applyBorder="1" applyAlignment="1" applyProtection="1">
      <alignment horizontal="center" vertical="center"/>
      <protection hidden="1"/>
    </xf>
    <xf numFmtId="168" fontId="5" fillId="0" borderId="0" xfId="0" applyNumberFormat="1" applyFont="1" applyBorder="1" applyAlignment="1" applyProtection="1">
      <alignment horizontal="center" vertical="center"/>
      <protection hidden="1"/>
    </xf>
    <xf numFmtId="165" fontId="4" fillId="0" borderId="0" xfId="0" applyNumberFormat="1" applyFont="1" applyBorder="1" applyAlignment="1" applyProtection="1">
      <alignment horizontal="center" vertical="center"/>
      <protection hidden="1"/>
    </xf>
    <xf numFmtId="10" fontId="8" fillId="0" borderId="0" xfId="0" applyNumberFormat="1" applyFont="1" applyFill="1" applyBorder="1" applyAlignment="1" applyProtection="1">
      <alignment horizontal="center" vertical="center"/>
      <protection hidden="1"/>
    </xf>
    <xf numFmtId="168" fontId="2" fillId="0" borderId="0" xfId="0" applyNumberFormat="1"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10" fontId="3" fillId="0" borderId="0" xfId="2" applyNumberFormat="1" applyFont="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64" fontId="5" fillId="0" borderId="0" xfId="1" applyNumberFormat="1" applyFont="1" applyBorder="1" applyAlignment="1" applyProtection="1">
      <alignment horizontal="center" vertical="center"/>
      <protection hidden="1"/>
    </xf>
    <xf numFmtId="165" fontId="2" fillId="0" borderId="11" xfId="1" applyFont="1" applyFill="1" applyBorder="1" applyAlignment="1" applyProtection="1">
      <alignment horizontal="center" vertical="center"/>
      <protection hidden="1"/>
    </xf>
    <xf numFmtId="165" fontId="2" fillId="0" borderId="12" xfId="1" applyFont="1" applyFill="1" applyBorder="1" applyAlignment="1" applyProtection="1">
      <alignment horizontal="center" vertical="center"/>
      <protection hidden="1"/>
    </xf>
    <xf numFmtId="166" fontId="5" fillId="0" borderId="0" xfId="0" applyNumberFormat="1" applyFont="1" applyBorder="1" applyAlignment="1" applyProtection="1">
      <alignment horizontal="center" vertical="center"/>
      <protection hidden="1"/>
    </xf>
    <xf numFmtId="166" fontId="5" fillId="0" borderId="11" xfId="0" applyNumberFormat="1" applyFont="1" applyFill="1" applyBorder="1" applyAlignment="1" applyProtection="1">
      <alignment horizontal="center" vertical="center"/>
      <protection hidden="1"/>
    </xf>
    <xf numFmtId="170" fontId="7" fillId="0" borderId="12" xfId="2" applyNumberFormat="1" applyFont="1" applyFill="1" applyBorder="1" applyAlignment="1" applyProtection="1">
      <alignment horizontal="center" vertical="center"/>
      <protection hidden="1"/>
    </xf>
    <xf numFmtId="168" fontId="5" fillId="0" borderId="1" xfId="0" applyNumberFormat="1" applyFont="1" applyBorder="1" applyAlignment="1" applyProtection="1">
      <alignment horizontal="center" vertical="center"/>
      <protection hidden="1"/>
    </xf>
    <xf numFmtId="164" fontId="5" fillId="0" borderId="1" xfId="1" applyNumberFormat="1"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171" fontId="7" fillId="0" borderId="0" xfId="2" applyNumberFormat="1" applyFont="1" applyAlignment="1" applyProtection="1">
      <alignment horizontal="center" vertical="center"/>
      <protection hidden="1"/>
    </xf>
    <xf numFmtId="14" fontId="2" fillId="0" borderId="0" xfId="0" applyNumberFormat="1" applyFont="1" applyAlignment="1" applyProtection="1">
      <alignment horizontal="center" vertical="center"/>
      <protection hidden="1"/>
    </xf>
    <xf numFmtId="166" fontId="5" fillId="0" borderId="1" xfId="1" applyNumberFormat="1" applyFont="1" applyBorder="1" applyAlignment="1" applyProtection="1">
      <alignment horizontal="center" vertical="center"/>
      <protection hidden="1"/>
    </xf>
    <xf numFmtId="9" fontId="5" fillId="0" borderId="1" xfId="2" applyFont="1" applyBorder="1" applyAlignment="1" applyProtection="1">
      <alignment horizontal="center" vertical="center"/>
      <protection hidden="1"/>
    </xf>
    <xf numFmtId="9" fontId="5" fillId="0" borderId="0" xfId="2" applyNumberFormat="1"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2" fillId="0" borderId="1" xfId="0" applyFont="1" applyBorder="1" applyAlignment="1" applyProtection="1">
      <alignment horizontal="center" vertical="center"/>
      <protection hidden="1"/>
    </xf>
    <xf numFmtId="164" fontId="2" fillId="0" borderId="0" xfId="0" applyNumberFormat="1" applyFont="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wrapText="1"/>
      <protection hidden="1"/>
    </xf>
    <xf numFmtId="0" fontId="2" fillId="0" borderId="0" xfId="0" applyFont="1" applyFill="1" applyBorder="1" applyAlignment="1" applyProtection="1">
      <alignment vertical="center"/>
      <protection hidden="1"/>
    </xf>
    <xf numFmtId="10" fontId="5" fillId="0" borderId="0" xfId="0" applyNumberFormat="1" applyFont="1" applyBorder="1" applyAlignment="1" applyProtection="1">
      <alignment horizontal="center" vertical="center"/>
      <protection hidden="1"/>
    </xf>
    <xf numFmtId="10" fontId="5" fillId="0" borderId="1" xfId="0" applyNumberFormat="1" applyFont="1" applyBorder="1" applyAlignment="1" applyProtection="1">
      <alignment horizontal="center" vertical="center"/>
      <protection hidden="1"/>
    </xf>
    <xf numFmtId="172" fontId="2" fillId="0" borderId="0" xfId="0" applyNumberFormat="1" applyFont="1" applyAlignment="1" applyProtection="1">
      <alignment horizontal="center" vertical="center"/>
      <protection hidden="1"/>
    </xf>
    <xf numFmtId="168" fontId="2" fillId="0" borderId="0" xfId="0" applyNumberFormat="1" applyFont="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11" fillId="3" borderId="0" xfId="0" applyFont="1" applyFill="1" applyBorder="1" applyAlignment="1" applyProtection="1">
      <alignment vertical="center" wrapText="1"/>
      <protection hidden="1"/>
    </xf>
    <xf numFmtId="168" fontId="4" fillId="0" borderId="0" xfId="0" applyNumberFormat="1" applyFont="1" applyBorder="1" applyAlignment="1" applyProtection="1">
      <alignment horizontal="center" vertical="center"/>
      <protection hidden="1"/>
    </xf>
    <xf numFmtId="165" fontId="4" fillId="0" borderId="0" xfId="1" applyFont="1" applyBorder="1" applyAlignment="1" applyProtection="1">
      <alignment horizontal="center" vertical="center"/>
      <protection hidden="1"/>
    </xf>
    <xf numFmtId="166" fontId="4" fillId="0" borderId="0" xfId="0" applyNumberFormat="1" applyFont="1" applyBorder="1" applyAlignment="1" applyProtection="1">
      <alignment horizontal="center" vertical="center"/>
      <protection hidden="1"/>
    </xf>
    <xf numFmtId="9" fontId="4" fillId="0" borderId="0" xfId="2"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167" fontId="5" fillId="0" borderId="1" xfId="2" applyNumberFormat="1" applyFont="1" applyBorder="1" applyAlignment="1" applyProtection="1">
      <alignment horizontal="center" vertical="center"/>
      <protection hidden="1"/>
    </xf>
    <xf numFmtId="10" fontId="5" fillId="0" borderId="1" xfId="2" applyNumberFormat="1" applyFont="1" applyBorder="1" applyAlignment="1" applyProtection="1">
      <alignment horizontal="center" vertical="center"/>
      <protection hidden="1"/>
    </xf>
    <xf numFmtId="166" fontId="5" fillId="0" borderId="1" xfId="0" applyNumberFormat="1"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0" fontId="2" fillId="0" borderId="0" xfId="2" applyNumberFormat="1" applyFont="1" applyFill="1" applyBorder="1" applyAlignment="1" applyProtection="1">
      <alignment horizontal="center" vertical="center"/>
      <protection hidden="1"/>
    </xf>
    <xf numFmtId="174" fontId="2" fillId="0" borderId="0" xfId="2" applyNumberFormat="1" applyFont="1" applyFill="1" applyBorder="1" applyAlignment="1" applyProtection="1">
      <alignment horizontal="center" vertical="center"/>
      <protection hidden="1"/>
    </xf>
    <xf numFmtId="10" fontId="2" fillId="0" borderId="0" xfId="2" applyNumberFormat="1" applyFont="1" applyAlignment="1" applyProtection="1">
      <alignment horizontal="center" vertical="center"/>
      <protection hidden="1"/>
    </xf>
    <xf numFmtId="10" fontId="2" fillId="0" borderId="0" xfId="2" applyNumberFormat="1" applyFont="1" applyBorder="1" applyAlignment="1" applyProtection="1">
      <alignment horizontal="center" vertical="center"/>
      <protection hidden="1"/>
    </xf>
    <xf numFmtId="0" fontId="4" fillId="4" borderId="23" xfId="0" applyFont="1" applyFill="1" applyBorder="1" applyAlignment="1" applyProtection="1">
      <alignment horizontal="right" vertical="center"/>
      <protection hidden="1"/>
    </xf>
    <xf numFmtId="0" fontId="4" fillId="4" borderId="25" xfId="0" applyFont="1" applyFill="1" applyBorder="1" applyAlignment="1" applyProtection="1">
      <alignment horizontal="right" vertical="center"/>
      <protection hidden="1"/>
    </xf>
    <xf numFmtId="0" fontId="6" fillId="0" borderId="26" xfId="0" applyFont="1" applyBorder="1" applyAlignment="1" applyProtection="1">
      <alignment horizontal="center" vertical="center"/>
      <protection hidden="1"/>
    </xf>
    <xf numFmtId="0" fontId="4" fillId="4" borderId="27" xfId="0" applyFont="1" applyFill="1" applyBorder="1" applyAlignment="1" applyProtection="1">
      <alignment horizontal="right" vertical="center"/>
      <protection hidden="1"/>
    </xf>
    <xf numFmtId="0" fontId="6" fillId="0" borderId="28" xfId="0" applyFont="1" applyBorder="1" applyAlignment="1" applyProtection="1">
      <alignment horizontal="center" vertical="center"/>
      <protection hidden="1"/>
    </xf>
    <xf numFmtId="0" fontId="4" fillId="0" borderId="23" xfId="0" applyFont="1" applyBorder="1" applyAlignment="1" applyProtection="1">
      <alignment horizontal="right" vertical="center"/>
      <protection hidden="1"/>
    </xf>
    <xf numFmtId="0" fontId="4" fillId="0" borderId="25" xfId="0" applyFont="1" applyBorder="1" applyAlignment="1" applyProtection="1">
      <alignment horizontal="right" vertical="center"/>
      <protection hidden="1"/>
    </xf>
    <xf numFmtId="10" fontId="4" fillId="3" borderId="26" xfId="0" applyNumberFormat="1" applyFont="1" applyFill="1" applyBorder="1" applyAlignment="1" applyProtection="1">
      <alignment horizontal="center" vertical="center"/>
      <protection hidden="1"/>
    </xf>
    <xf numFmtId="167" fontId="4" fillId="0" borderId="26" xfId="1" applyNumberFormat="1" applyFont="1" applyBorder="1" applyAlignment="1" applyProtection="1">
      <alignment horizontal="center" vertical="center"/>
      <protection hidden="1"/>
    </xf>
    <xf numFmtId="0" fontId="4" fillId="0" borderId="27" xfId="0" applyFont="1" applyBorder="1" applyAlignment="1" applyProtection="1">
      <alignment horizontal="right" vertical="center"/>
      <protection hidden="1"/>
    </xf>
    <xf numFmtId="167" fontId="4" fillId="0" borderId="28" xfId="1" applyNumberFormat="1" applyFont="1" applyBorder="1" applyAlignment="1" applyProtection="1">
      <alignment horizontal="center" vertical="center"/>
      <protection hidden="1"/>
    </xf>
    <xf numFmtId="10" fontId="13" fillId="5" borderId="30" xfId="2" applyNumberFormat="1" applyFont="1" applyFill="1" applyBorder="1" applyAlignment="1" applyProtection="1">
      <alignment horizontal="center" vertical="center"/>
      <protection locked="0"/>
    </xf>
    <xf numFmtId="0" fontId="4" fillId="3" borderId="25" xfId="0" applyFont="1" applyFill="1" applyBorder="1" applyAlignment="1" applyProtection="1">
      <alignment horizontal="right" vertical="center"/>
      <protection hidden="1"/>
    </xf>
    <xf numFmtId="0" fontId="4" fillId="3" borderId="31" xfId="0" applyFont="1" applyFill="1" applyBorder="1" applyAlignment="1" applyProtection="1">
      <alignment horizontal="right" vertical="center"/>
      <protection hidden="1"/>
    </xf>
    <xf numFmtId="10" fontId="4" fillId="3" borderId="32" xfId="0" applyNumberFormat="1" applyFont="1" applyFill="1" applyBorder="1" applyAlignment="1" applyProtection="1">
      <alignment horizontal="center" vertical="center"/>
      <protection hidden="1"/>
    </xf>
    <xf numFmtId="173" fontId="4" fillId="3" borderId="32" xfId="2" applyNumberFormat="1" applyFont="1" applyFill="1" applyBorder="1" applyAlignment="1" applyProtection="1">
      <alignment horizontal="center" vertical="center"/>
      <protection hidden="1"/>
    </xf>
    <xf numFmtId="14" fontId="6" fillId="4" borderId="24" xfId="0" applyNumberFormat="1" applyFont="1" applyFill="1" applyBorder="1" applyAlignment="1" applyProtection="1">
      <alignment horizontal="center" vertical="center"/>
      <protection hidden="1"/>
    </xf>
    <xf numFmtId="14" fontId="6" fillId="4" borderId="26" xfId="0" applyNumberFormat="1" applyFont="1" applyFill="1" applyBorder="1" applyAlignment="1" applyProtection="1">
      <alignment horizontal="center" vertical="center"/>
      <protection hidden="1"/>
    </xf>
    <xf numFmtId="10" fontId="13" fillId="6" borderId="28" xfId="2" applyNumberFormat="1"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hidden="1"/>
    </xf>
    <xf numFmtId="0" fontId="2" fillId="4" borderId="19" xfId="0" applyFont="1" applyFill="1" applyBorder="1" applyAlignment="1" applyProtection="1">
      <alignment horizontal="center" vertical="center"/>
      <protection hidden="1"/>
    </xf>
    <xf numFmtId="0" fontId="2" fillId="4" borderId="0" xfId="0" applyFont="1" applyFill="1" applyBorder="1" applyAlignment="1" applyProtection="1">
      <alignment horizontal="center" vertical="center"/>
      <protection hidden="1"/>
    </xf>
    <xf numFmtId="173" fontId="13" fillId="6" borderId="30" xfId="1" applyNumberFormat="1" applyFont="1" applyFill="1" applyBorder="1" applyAlignment="1" applyProtection="1">
      <alignment horizontal="center" vertical="center"/>
      <protection locked="0"/>
    </xf>
    <xf numFmtId="0" fontId="13" fillId="6" borderId="27" xfId="0" applyFont="1" applyFill="1" applyBorder="1" applyAlignment="1" applyProtection="1">
      <alignment horizontal="right" vertical="center"/>
      <protection hidden="1"/>
    </xf>
    <xf numFmtId="0" fontId="13" fillId="6" borderId="29" xfId="0" applyFont="1" applyFill="1" applyBorder="1" applyAlignment="1" applyProtection="1">
      <alignment horizontal="right" vertical="center"/>
      <protection hidden="1"/>
    </xf>
    <xf numFmtId="0" fontId="13" fillId="5" borderId="29" xfId="0" applyFont="1" applyFill="1" applyBorder="1" applyAlignment="1" applyProtection="1">
      <alignment horizontal="right" vertical="center"/>
      <protection hidden="1"/>
    </xf>
    <xf numFmtId="0" fontId="2" fillId="3" borderId="4"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12" fillId="2" borderId="21"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3" xfId="0" applyFont="1" applyBorder="1" applyAlignment="1" applyProtection="1">
      <alignment horizontal="center" vertical="center"/>
      <protection hidden="1"/>
    </xf>
    <xf numFmtId="168" fontId="14" fillId="0" borderId="13"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169" fontId="13" fillId="0" borderId="24" xfId="1" applyNumberFormat="1" applyFont="1" applyBorder="1" applyAlignment="1" applyProtection="1">
      <alignment horizontal="center" vertical="center"/>
      <protection locked="0" hidden="1"/>
    </xf>
  </cellXfs>
  <cellStyles count="3">
    <cellStyle name="Millares" xfId="1" builtinId="3"/>
    <cellStyle name="Normal" xfId="0" builtinId="0"/>
    <cellStyle name="Porcentaje" xfId="2" builtinId="5"/>
  </cellStyles>
  <dxfs count="0"/>
  <tableStyles count="0" defaultTableStyle="TableStyleMedium9" defaultPivotStyle="PivotStyleLight16"/>
  <colors>
    <mruColors>
      <color rgb="FF003399"/>
      <color rgb="FFFF6600"/>
      <color rgb="FF006600"/>
      <color rgb="FF0250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664659</xdr:colOff>
      <xdr:row>1</xdr:row>
      <xdr:rowOff>209550</xdr:rowOff>
    </xdr:from>
    <xdr:to>
      <xdr:col>9</xdr:col>
      <xdr:colOff>574984</xdr:colOff>
      <xdr:row>14</xdr:row>
      <xdr:rowOff>114299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951159" y="457200"/>
          <a:ext cx="3205975" cy="2628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790575</xdr:colOff>
      <xdr:row>1</xdr:row>
      <xdr:rowOff>123825</xdr:rowOff>
    </xdr:from>
    <xdr:to>
      <xdr:col>10</xdr:col>
      <xdr:colOff>700900</xdr:colOff>
      <xdr:row>14</xdr:row>
      <xdr:rowOff>28574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667500" y="371475"/>
          <a:ext cx="3205975" cy="26288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2"/>
  <sheetViews>
    <sheetView showGridLines="0" tabSelected="1" zoomScaleNormal="100" workbookViewId="0">
      <selection activeCell="E12" sqref="E12"/>
    </sheetView>
  </sheetViews>
  <sheetFormatPr baseColWidth="10" defaultColWidth="11.42578125" defaultRowHeight="19.5" customHeight="1" x14ac:dyDescent="0.25"/>
  <cols>
    <col min="1" max="1" width="3.28515625" style="117" customWidth="1"/>
    <col min="2" max="2" width="2.85546875" style="3" customWidth="1"/>
    <col min="3" max="3" width="9.28515625" style="3" customWidth="1"/>
    <col min="4" max="4" width="41.140625" style="3" bestFit="1" customWidth="1"/>
    <col min="5" max="5" width="21" style="3" customWidth="1"/>
    <col min="6" max="6" width="16.7109375" style="3" bestFit="1" customWidth="1"/>
    <col min="7" max="7" width="16" style="3" customWidth="1"/>
    <col min="8" max="8" width="15" style="3" customWidth="1"/>
    <col min="9" max="9" width="18.42578125" style="3" bestFit="1" customWidth="1"/>
    <col min="10" max="10" width="15.42578125" style="3" bestFit="1" customWidth="1"/>
    <col min="11" max="11" width="16.42578125" style="3" customWidth="1"/>
    <col min="12" max="12" width="3.7109375" style="3" customWidth="1"/>
    <col min="13" max="13" width="4.5703125" style="3" customWidth="1"/>
    <col min="14" max="14" width="11.42578125" style="3" hidden="1" customWidth="1"/>
    <col min="15" max="15" width="14" style="3" hidden="1" customWidth="1"/>
    <col min="16" max="16" width="14.140625" style="3" hidden="1" customWidth="1"/>
    <col min="17" max="17" width="27.85546875" style="3" hidden="1" customWidth="1"/>
    <col min="18" max="16384" width="11.42578125" style="3"/>
  </cols>
  <sheetData>
    <row r="1" spans="1:16" ht="19.5" customHeight="1" thickBot="1" x14ac:dyDescent="0.3">
      <c r="B1" s="4"/>
      <c r="C1" s="4"/>
      <c r="D1" s="4"/>
      <c r="E1" s="4"/>
      <c r="F1" s="4"/>
      <c r="G1" s="4"/>
      <c r="H1" s="4"/>
      <c r="I1" s="4"/>
      <c r="J1" s="4"/>
      <c r="K1" s="4"/>
      <c r="L1" s="4"/>
    </row>
    <row r="2" spans="1:16" ht="19.5" customHeight="1" thickBot="1" x14ac:dyDescent="0.3">
      <c r="A2" s="118"/>
      <c r="B2" s="5"/>
      <c r="C2" s="5"/>
      <c r="D2" s="5"/>
      <c r="E2" s="6"/>
      <c r="F2" s="5"/>
      <c r="G2" s="5"/>
      <c r="H2" s="5"/>
      <c r="I2" s="101"/>
      <c r="J2" s="101"/>
      <c r="K2" s="23"/>
      <c r="L2" s="23"/>
      <c r="M2" s="24"/>
      <c r="N2" s="6"/>
    </row>
    <row r="3" spans="1:16" ht="19.5" customHeight="1" x14ac:dyDescent="0.25">
      <c r="A3" s="118"/>
      <c r="B3" s="5"/>
      <c r="C3" s="5"/>
      <c r="D3" s="113" t="s">
        <v>26</v>
      </c>
      <c r="E3" s="114"/>
      <c r="F3" s="5"/>
      <c r="G3" s="5"/>
      <c r="H3" s="5"/>
      <c r="I3" s="51"/>
      <c r="J3" s="51"/>
      <c r="K3" s="51"/>
      <c r="L3" s="51"/>
      <c r="M3" s="24"/>
      <c r="N3" s="6"/>
    </row>
    <row r="4" spans="1:16" ht="19.5" customHeight="1" x14ac:dyDescent="0.25">
      <c r="A4" s="118"/>
      <c r="B4" s="5"/>
      <c r="C4" s="5"/>
      <c r="D4" s="74" t="s">
        <v>23</v>
      </c>
      <c r="E4" s="90">
        <v>44154</v>
      </c>
      <c r="F4" s="5"/>
      <c r="G4" s="5"/>
      <c r="H4" s="5"/>
      <c r="I4" s="5"/>
      <c r="J4" s="101"/>
      <c r="K4" s="101"/>
      <c r="L4" s="101"/>
      <c r="M4" s="24"/>
      <c r="N4" s="6"/>
    </row>
    <row r="5" spans="1:16" ht="19.5" customHeight="1" x14ac:dyDescent="0.25">
      <c r="A5" s="118"/>
      <c r="B5" s="5"/>
      <c r="C5" s="5"/>
      <c r="D5" s="75" t="s">
        <v>0</v>
      </c>
      <c r="E5" s="91">
        <v>45172</v>
      </c>
      <c r="F5" s="5"/>
      <c r="G5" s="5"/>
      <c r="H5" s="5"/>
      <c r="I5" s="5"/>
      <c r="J5" s="5"/>
      <c r="K5" s="5"/>
      <c r="L5" s="5"/>
      <c r="M5" s="24"/>
      <c r="N5" s="6"/>
    </row>
    <row r="6" spans="1:16" ht="19.5" hidden="1" customHeight="1" x14ac:dyDescent="0.25">
      <c r="A6" s="118"/>
      <c r="B6" s="6"/>
      <c r="C6" s="52"/>
      <c r="D6" s="75" t="s">
        <v>1</v>
      </c>
      <c r="E6" s="76" t="s">
        <v>24</v>
      </c>
      <c r="F6" s="5"/>
      <c r="G6" s="5"/>
      <c r="H6" s="26"/>
      <c r="I6" s="26"/>
      <c r="J6" s="5"/>
      <c r="K6" s="5"/>
      <c r="L6" s="5"/>
      <c r="M6" s="24"/>
      <c r="N6" s="6"/>
    </row>
    <row r="7" spans="1:16" ht="19.5" hidden="1" customHeight="1" x14ac:dyDescent="0.25">
      <c r="A7" s="118"/>
      <c r="C7" s="52"/>
      <c r="D7" s="77" t="s">
        <v>2</v>
      </c>
      <c r="E7" s="78">
        <v>365</v>
      </c>
      <c r="F7" s="5"/>
      <c r="G7" s="5"/>
      <c r="H7" s="26"/>
      <c r="I7" s="26"/>
      <c r="J7" s="26"/>
      <c r="K7" s="26"/>
      <c r="L7" s="5"/>
      <c r="M7" s="24"/>
      <c r="N7" s="6"/>
    </row>
    <row r="8" spans="1:16" ht="19.5" customHeight="1" x14ac:dyDescent="0.25">
      <c r="A8" s="118"/>
      <c r="C8" s="52"/>
      <c r="D8" s="79" t="s">
        <v>20</v>
      </c>
      <c r="E8" s="121">
        <v>1000000</v>
      </c>
      <c r="F8" s="53"/>
      <c r="G8" s="5"/>
      <c r="I8" s="45"/>
      <c r="L8" s="6"/>
      <c r="M8" s="24"/>
      <c r="N8" s="6"/>
    </row>
    <row r="9" spans="1:16" ht="19.5" customHeight="1" x14ac:dyDescent="0.25">
      <c r="A9" s="118"/>
      <c r="B9" s="6"/>
      <c r="C9" s="46"/>
      <c r="D9" s="80" t="s">
        <v>17</v>
      </c>
      <c r="E9" s="81">
        <v>0</v>
      </c>
      <c r="F9" s="5"/>
      <c r="G9" s="5"/>
      <c r="I9" s="45"/>
      <c r="K9" s="8"/>
      <c r="L9" s="6"/>
      <c r="M9" s="24"/>
      <c r="N9" s="6"/>
    </row>
    <row r="10" spans="1:16" ht="19.5" customHeight="1" x14ac:dyDescent="0.25">
      <c r="A10" s="118"/>
      <c r="B10" s="6"/>
      <c r="C10" s="6"/>
      <c r="D10" s="80" t="s">
        <v>13</v>
      </c>
      <c r="E10" s="82">
        <f>+SUMPRODUCT(A20:A31,F20:F31)/F32/E7</f>
        <v>2.7890410958904108</v>
      </c>
      <c r="F10" s="5"/>
      <c r="L10" s="6"/>
      <c r="M10" s="24"/>
      <c r="N10" s="6"/>
    </row>
    <row r="11" spans="1:16" ht="19.5" customHeight="1" x14ac:dyDescent="0.25">
      <c r="A11" s="118"/>
      <c r="B11" s="6"/>
      <c r="C11" s="6"/>
      <c r="D11" s="80" t="s">
        <v>27</v>
      </c>
      <c r="E11" s="82">
        <f>+SUMPRODUCT(O20:O31,A20:A31)/O19/E7</f>
        <v>2.7890410958904108</v>
      </c>
      <c r="F11" s="5"/>
      <c r="L11" s="6"/>
      <c r="M11" s="24"/>
      <c r="N11" s="6"/>
      <c r="O11" s="27" t="s">
        <v>16</v>
      </c>
      <c r="P11" s="27"/>
    </row>
    <row r="12" spans="1:16" ht="19.5" customHeight="1" x14ac:dyDescent="0.25">
      <c r="A12" s="118"/>
      <c r="B12" s="6"/>
      <c r="C12" s="6"/>
      <c r="D12" s="98" t="s">
        <v>25</v>
      </c>
      <c r="E12" s="96">
        <v>100</v>
      </c>
      <c r="F12" s="5"/>
      <c r="L12" s="6"/>
      <c r="M12" s="24"/>
      <c r="N12" s="6"/>
      <c r="O12" s="27" t="s">
        <v>15</v>
      </c>
      <c r="P12" s="28">
        <f>XIRR(J19:J31,D19:D31)</f>
        <v>2.9802322387695314E-9</v>
      </c>
    </row>
    <row r="13" spans="1:16" ht="19.5" customHeight="1" x14ac:dyDescent="0.25">
      <c r="A13" s="118"/>
      <c r="B13" s="6"/>
      <c r="C13" s="6"/>
      <c r="D13" s="86" t="s">
        <v>15</v>
      </c>
      <c r="E13" s="81">
        <f>+XIRR(J19:J31,D19:D31)</f>
        <v>2.9802322387695314E-9</v>
      </c>
      <c r="F13" s="5"/>
      <c r="I13" s="26"/>
      <c r="J13" s="26"/>
      <c r="L13" s="6"/>
      <c r="M13" s="24"/>
      <c r="N13" s="6"/>
    </row>
    <row r="14" spans="1:16" ht="19.5" customHeight="1" x14ac:dyDescent="0.25">
      <c r="A14" s="118"/>
      <c r="B14" s="6"/>
      <c r="C14" s="6"/>
      <c r="D14" s="86" t="s">
        <v>19</v>
      </c>
      <c r="E14" s="81">
        <f>((1+E13)^(90/365)-1)*(365/90)</f>
        <v>2.9802320364622244E-9</v>
      </c>
      <c r="I14" s="26"/>
      <c r="J14" s="26"/>
      <c r="K14" s="7"/>
      <c r="L14" s="6"/>
      <c r="M14" s="24"/>
      <c r="N14" s="6"/>
    </row>
    <row r="15" spans="1:16" ht="19.5" customHeight="1" x14ac:dyDescent="0.25">
      <c r="A15" s="118"/>
      <c r="B15" s="6"/>
      <c r="C15" s="6"/>
      <c r="D15" s="99" t="s">
        <v>30</v>
      </c>
      <c r="E15" s="85">
        <v>0</v>
      </c>
      <c r="F15" s="70"/>
      <c r="I15" s="26"/>
      <c r="J15" s="26"/>
      <c r="L15" s="6"/>
      <c r="M15" s="24"/>
      <c r="N15" s="6"/>
    </row>
    <row r="16" spans="1:16" ht="19.5" customHeight="1" thickBot="1" x14ac:dyDescent="0.3">
      <c r="A16" s="118"/>
      <c r="B16" s="6"/>
      <c r="C16" s="6"/>
      <c r="D16" s="87" t="s">
        <v>14</v>
      </c>
      <c r="E16" s="89">
        <f>+P19/E8*100</f>
        <v>100</v>
      </c>
      <c r="F16" s="73"/>
      <c r="I16" s="26"/>
      <c r="J16" s="26"/>
      <c r="L16" s="6"/>
      <c r="M16" s="24"/>
      <c r="N16" s="6"/>
    </row>
    <row r="17" spans="1:17" ht="19.5" customHeight="1" x14ac:dyDescent="0.25">
      <c r="A17" s="118"/>
      <c r="B17" s="6"/>
      <c r="C17" s="6"/>
      <c r="D17" s="6"/>
      <c r="E17" s="6"/>
      <c r="F17" s="6"/>
      <c r="G17" s="6"/>
      <c r="H17" s="6"/>
      <c r="I17" s="6"/>
      <c r="J17" s="6"/>
      <c r="K17" s="6"/>
      <c r="M17" s="29"/>
      <c r="N17" s="9"/>
    </row>
    <row r="18" spans="1:17" ht="19.5" customHeight="1" thickBot="1" x14ac:dyDescent="0.3">
      <c r="A18" s="118"/>
      <c r="B18" s="6"/>
      <c r="C18" s="1" t="s">
        <v>3</v>
      </c>
      <c r="D18" s="2" t="s">
        <v>12</v>
      </c>
      <c r="E18" s="2" t="s">
        <v>5</v>
      </c>
      <c r="F18" s="2" t="s">
        <v>6</v>
      </c>
      <c r="G18" s="2" t="s">
        <v>18</v>
      </c>
      <c r="H18" s="2" t="s">
        <v>11</v>
      </c>
      <c r="I18" s="2" t="s">
        <v>7</v>
      </c>
      <c r="J18" s="2" t="s">
        <v>8</v>
      </c>
      <c r="K18" s="6"/>
      <c r="M18" s="29"/>
      <c r="N18" s="111" t="s">
        <v>10</v>
      </c>
      <c r="O18" s="112"/>
    </row>
    <row r="19" spans="1:17" ht="19.5" customHeight="1" thickTop="1" x14ac:dyDescent="0.25">
      <c r="A19" s="118"/>
      <c r="B19" s="6"/>
      <c r="C19" s="8"/>
      <c r="D19" s="17">
        <v>44154</v>
      </c>
      <c r="E19" s="8"/>
      <c r="F19" s="8"/>
      <c r="G19" s="8"/>
      <c r="H19" s="8"/>
      <c r="I19" s="8"/>
      <c r="J19" s="31">
        <f>-E8*E12/100</f>
        <v>-1000000</v>
      </c>
      <c r="K19" s="6"/>
      <c r="M19" s="29"/>
      <c r="N19" s="32">
        <f>(SUM(N31:N31))/E8</f>
        <v>0.99999999168800957</v>
      </c>
      <c r="O19" s="33">
        <f>SUM(O31:O31)</f>
        <v>0.99999999168800957</v>
      </c>
      <c r="P19" s="56">
        <f>+SUM(P20:P31)</f>
        <v>1000000</v>
      </c>
    </row>
    <row r="20" spans="1:17" ht="19.5" customHeight="1" x14ac:dyDescent="0.25">
      <c r="A20" s="119">
        <f>+D20-$D$19</f>
        <v>14</v>
      </c>
      <c r="B20" s="6"/>
      <c r="C20" s="8">
        <v>1</v>
      </c>
      <c r="D20" s="17">
        <f t="shared" ref="D20:D21" si="0">+EDATE(D21,-3)</f>
        <v>44168</v>
      </c>
      <c r="E20" s="11">
        <f>+D20-D19</f>
        <v>14</v>
      </c>
      <c r="F20" s="8">
        <f>+G20*$E$8</f>
        <v>0</v>
      </c>
      <c r="G20" s="13">
        <v>0</v>
      </c>
      <c r="H20" s="54">
        <f>+$E$9</f>
        <v>0</v>
      </c>
      <c r="I20" s="8">
        <f>+H20/$E$7*E20*$E$8</f>
        <v>0</v>
      </c>
      <c r="J20" s="31">
        <f>+I20+F20</f>
        <v>0</v>
      </c>
      <c r="K20" s="6"/>
      <c r="M20" s="29"/>
      <c r="N20" s="35">
        <f>+J20/((1+$E$13)^(A20/$E$7))</f>
        <v>0</v>
      </c>
      <c r="O20" s="36">
        <f t="shared" ref="O20:O30" si="1">+N20/$E$8</f>
        <v>0</v>
      </c>
      <c r="P20" s="48">
        <f>+J20/((1+$E$15)^(A20/365))</f>
        <v>0</v>
      </c>
    </row>
    <row r="21" spans="1:17" ht="19.5" customHeight="1" x14ac:dyDescent="0.25">
      <c r="A21" s="119">
        <f t="shared" ref="A21:A31" si="2">+D21-$D$19</f>
        <v>104</v>
      </c>
      <c r="B21" s="6"/>
      <c r="C21" s="8">
        <v>2</v>
      </c>
      <c r="D21" s="17">
        <f t="shared" si="0"/>
        <v>44258</v>
      </c>
      <c r="E21" s="11">
        <f t="shared" ref="E21:E31" si="3">+D21-D20</f>
        <v>90</v>
      </c>
      <c r="F21" s="8">
        <f t="shared" ref="F21:F30" si="4">+G21*$E$8</f>
        <v>0</v>
      </c>
      <c r="G21" s="13">
        <v>0</v>
      </c>
      <c r="H21" s="54">
        <f t="shared" ref="H21:H31" si="5">+$E$9</f>
        <v>0</v>
      </c>
      <c r="I21" s="8">
        <f t="shared" ref="I21:I31" si="6">+H21/$E$7*E21*$E$8</f>
        <v>0</v>
      </c>
      <c r="J21" s="31">
        <f t="shared" ref="J21:J31" si="7">+I21+F21</f>
        <v>0</v>
      </c>
      <c r="K21" s="6"/>
      <c r="M21" s="29"/>
      <c r="N21" s="35">
        <f t="shared" ref="N21:N31" si="8">+J21/((1+$E$13)^(A21/$E$7))</f>
        <v>0</v>
      </c>
      <c r="O21" s="36">
        <f t="shared" si="1"/>
        <v>0</v>
      </c>
      <c r="P21" s="48">
        <f t="shared" ref="P21:P31" si="9">+J21/((1+$E$15)^(A21/365))</f>
        <v>0</v>
      </c>
    </row>
    <row r="22" spans="1:17" ht="19.5" customHeight="1" x14ac:dyDescent="0.25">
      <c r="A22" s="119">
        <f t="shared" si="2"/>
        <v>196</v>
      </c>
      <c r="B22" s="6"/>
      <c r="C22" s="8">
        <v>3</v>
      </c>
      <c r="D22" s="17">
        <f t="shared" ref="D22:D29" si="10">+EDATE(D23,-3)</f>
        <v>44350</v>
      </c>
      <c r="E22" s="11">
        <f t="shared" si="3"/>
        <v>92</v>
      </c>
      <c r="F22" s="8">
        <f t="shared" si="4"/>
        <v>0</v>
      </c>
      <c r="G22" s="13">
        <v>0</v>
      </c>
      <c r="H22" s="54">
        <f t="shared" si="5"/>
        <v>0</v>
      </c>
      <c r="I22" s="8">
        <f t="shared" si="6"/>
        <v>0</v>
      </c>
      <c r="J22" s="31">
        <f t="shared" si="7"/>
        <v>0</v>
      </c>
      <c r="K22" s="6"/>
      <c r="M22" s="29"/>
      <c r="N22" s="35">
        <f t="shared" si="8"/>
        <v>0</v>
      </c>
      <c r="O22" s="36">
        <f t="shared" si="1"/>
        <v>0</v>
      </c>
      <c r="P22" s="48">
        <f t="shared" si="9"/>
        <v>0</v>
      </c>
    </row>
    <row r="23" spans="1:17" ht="19.5" customHeight="1" x14ac:dyDescent="0.25">
      <c r="A23" s="119">
        <f t="shared" si="2"/>
        <v>288</v>
      </c>
      <c r="B23" s="6"/>
      <c r="C23" s="8">
        <v>4</v>
      </c>
      <c r="D23" s="17">
        <f t="shared" si="10"/>
        <v>44442</v>
      </c>
      <c r="E23" s="11">
        <f t="shared" si="3"/>
        <v>92</v>
      </c>
      <c r="F23" s="8">
        <f t="shared" si="4"/>
        <v>0</v>
      </c>
      <c r="G23" s="13">
        <v>0</v>
      </c>
      <c r="H23" s="54">
        <f t="shared" si="5"/>
        <v>0</v>
      </c>
      <c r="I23" s="8">
        <f t="shared" si="6"/>
        <v>0</v>
      </c>
      <c r="J23" s="31">
        <f t="shared" si="7"/>
        <v>0</v>
      </c>
      <c r="K23" s="6"/>
      <c r="M23" s="29"/>
      <c r="N23" s="35">
        <f t="shared" si="8"/>
        <v>0</v>
      </c>
      <c r="O23" s="36">
        <f t="shared" si="1"/>
        <v>0</v>
      </c>
      <c r="P23" s="48">
        <f t="shared" si="9"/>
        <v>0</v>
      </c>
    </row>
    <row r="24" spans="1:17" ht="19.5" customHeight="1" x14ac:dyDescent="0.25">
      <c r="A24" s="119">
        <f t="shared" si="2"/>
        <v>379</v>
      </c>
      <c r="B24" s="6"/>
      <c r="C24" s="8">
        <v>5</v>
      </c>
      <c r="D24" s="17">
        <f t="shared" si="10"/>
        <v>44533</v>
      </c>
      <c r="E24" s="11">
        <f t="shared" si="3"/>
        <v>91</v>
      </c>
      <c r="F24" s="8">
        <f t="shared" si="4"/>
        <v>0</v>
      </c>
      <c r="G24" s="13">
        <v>0</v>
      </c>
      <c r="H24" s="54">
        <f t="shared" si="5"/>
        <v>0</v>
      </c>
      <c r="I24" s="8">
        <f t="shared" si="6"/>
        <v>0</v>
      </c>
      <c r="J24" s="31">
        <f t="shared" si="7"/>
        <v>0</v>
      </c>
      <c r="K24" s="6"/>
      <c r="M24" s="29"/>
      <c r="N24" s="35">
        <f t="shared" si="8"/>
        <v>0</v>
      </c>
      <c r="O24" s="36">
        <f t="shared" si="1"/>
        <v>0</v>
      </c>
      <c r="P24" s="48">
        <f t="shared" si="9"/>
        <v>0</v>
      </c>
    </row>
    <row r="25" spans="1:17" ht="19.5" customHeight="1" x14ac:dyDescent="0.25">
      <c r="A25" s="119">
        <f t="shared" si="2"/>
        <v>469</v>
      </c>
      <c r="B25" s="6"/>
      <c r="C25" s="8">
        <v>6</v>
      </c>
      <c r="D25" s="17">
        <f t="shared" si="10"/>
        <v>44623</v>
      </c>
      <c r="E25" s="11">
        <f t="shared" si="3"/>
        <v>90</v>
      </c>
      <c r="F25" s="8">
        <f t="shared" si="4"/>
        <v>0</v>
      </c>
      <c r="G25" s="13">
        <v>0</v>
      </c>
      <c r="H25" s="54">
        <f t="shared" si="5"/>
        <v>0</v>
      </c>
      <c r="I25" s="8">
        <f t="shared" si="6"/>
        <v>0</v>
      </c>
      <c r="J25" s="31">
        <f t="shared" si="7"/>
        <v>0</v>
      </c>
      <c r="K25" s="6"/>
      <c r="M25" s="29"/>
      <c r="N25" s="35">
        <f t="shared" si="8"/>
        <v>0</v>
      </c>
      <c r="O25" s="36">
        <f t="shared" si="1"/>
        <v>0</v>
      </c>
      <c r="P25" s="48">
        <f t="shared" si="9"/>
        <v>0</v>
      </c>
    </row>
    <row r="26" spans="1:17" ht="19.5" customHeight="1" x14ac:dyDescent="0.25">
      <c r="A26" s="119">
        <f t="shared" si="2"/>
        <v>561</v>
      </c>
      <c r="B26" s="6"/>
      <c r="C26" s="8">
        <v>7</v>
      </c>
      <c r="D26" s="17">
        <f t="shared" si="10"/>
        <v>44715</v>
      </c>
      <c r="E26" s="11">
        <f t="shared" si="3"/>
        <v>92</v>
      </c>
      <c r="F26" s="8">
        <f t="shared" si="4"/>
        <v>0</v>
      </c>
      <c r="G26" s="13">
        <v>0</v>
      </c>
      <c r="H26" s="54">
        <f t="shared" si="5"/>
        <v>0</v>
      </c>
      <c r="I26" s="8">
        <f t="shared" si="6"/>
        <v>0</v>
      </c>
      <c r="J26" s="31">
        <f t="shared" si="7"/>
        <v>0</v>
      </c>
      <c r="K26" s="6"/>
      <c r="M26" s="29"/>
      <c r="N26" s="35">
        <f t="shared" si="8"/>
        <v>0</v>
      </c>
      <c r="O26" s="36">
        <f t="shared" si="1"/>
        <v>0</v>
      </c>
      <c r="P26" s="48">
        <f t="shared" si="9"/>
        <v>0</v>
      </c>
    </row>
    <row r="27" spans="1:17" ht="19.5" customHeight="1" x14ac:dyDescent="0.25">
      <c r="A27" s="119">
        <f t="shared" si="2"/>
        <v>653</v>
      </c>
      <c r="B27" s="6"/>
      <c r="C27" s="8">
        <v>8</v>
      </c>
      <c r="D27" s="17">
        <f t="shared" si="10"/>
        <v>44807</v>
      </c>
      <c r="E27" s="11">
        <f t="shared" si="3"/>
        <v>92</v>
      </c>
      <c r="F27" s="8">
        <f t="shared" si="4"/>
        <v>0</v>
      </c>
      <c r="G27" s="13">
        <v>0</v>
      </c>
      <c r="H27" s="54">
        <f t="shared" si="5"/>
        <v>0</v>
      </c>
      <c r="I27" s="8">
        <f t="shared" si="6"/>
        <v>0</v>
      </c>
      <c r="J27" s="31">
        <f t="shared" si="7"/>
        <v>0</v>
      </c>
      <c r="K27" s="6"/>
      <c r="M27" s="29"/>
      <c r="N27" s="35">
        <f t="shared" si="8"/>
        <v>0</v>
      </c>
      <c r="O27" s="36">
        <f t="shared" si="1"/>
        <v>0</v>
      </c>
      <c r="P27" s="48">
        <f t="shared" si="9"/>
        <v>0</v>
      </c>
    </row>
    <row r="28" spans="1:17" ht="19.5" customHeight="1" x14ac:dyDescent="0.25">
      <c r="A28" s="119">
        <f t="shared" si="2"/>
        <v>744</v>
      </c>
      <c r="B28" s="6"/>
      <c r="C28" s="8">
        <v>9</v>
      </c>
      <c r="D28" s="17">
        <f t="shared" si="10"/>
        <v>44898</v>
      </c>
      <c r="E28" s="11">
        <f t="shared" si="3"/>
        <v>91</v>
      </c>
      <c r="F28" s="8">
        <f t="shared" si="4"/>
        <v>0</v>
      </c>
      <c r="G28" s="13">
        <v>0</v>
      </c>
      <c r="H28" s="54">
        <f t="shared" si="5"/>
        <v>0</v>
      </c>
      <c r="I28" s="8">
        <f t="shared" si="6"/>
        <v>0</v>
      </c>
      <c r="J28" s="31">
        <f t="shared" si="7"/>
        <v>0</v>
      </c>
      <c r="K28" s="6"/>
      <c r="M28" s="29"/>
      <c r="N28" s="35">
        <f t="shared" si="8"/>
        <v>0</v>
      </c>
      <c r="O28" s="36">
        <f t="shared" si="1"/>
        <v>0</v>
      </c>
      <c r="P28" s="48">
        <f t="shared" si="9"/>
        <v>0</v>
      </c>
    </row>
    <row r="29" spans="1:17" ht="19.5" customHeight="1" x14ac:dyDescent="0.25">
      <c r="A29" s="119">
        <f t="shared" si="2"/>
        <v>834</v>
      </c>
      <c r="B29" s="6"/>
      <c r="C29" s="8">
        <v>10</v>
      </c>
      <c r="D29" s="17">
        <f t="shared" si="10"/>
        <v>44988</v>
      </c>
      <c r="E29" s="11">
        <f t="shared" si="3"/>
        <v>90</v>
      </c>
      <c r="F29" s="8">
        <f t="shared" si="4"/>
        <v>0</v>
      </c>
      <c r="G29" s="13">
        <v>0</v>
      </c>
      <c r="H29" s="54">
        <f t="shared" si="5"/>
        <v>0</v>
      </c>
      <c r="I29" s="8">
        <f t="shared" si="6"/>
        <v>0</v>
      </c>
      <c r="J29" s="31">
        <f t="shared" si="7"/>
        <v>0</v>
      </c>
      <c r="K29" s="6"/>
      <c r="M29" s="29"/>
      <c r="N29" s="35">
        <f t="shared" si="8"/>
        <v>0</v>
      </c>
      <c r="O29" s="36">
        <f t="shared" si="1"/>
        <v>0</v>
      </c>
      <c r="P29" s="48">
        <f t="shared" si="9"/>
        <v>0</v>
      </c>
    </row>
    <row r="30" spans="1:17" ht="19.5" customHeight="1" x14ac:dyDescent="0.25">
      <c r="A30" s="119">
        <f t="shared" si="2"/>
        <v>926</v>
      </c>
      <c r="B30" s="6"/>
      <c r="C30" s="8">
        <v>11</v>
      </c>
      <c r="D30" s="17">
        <f>+EDATE(D31,-3)</f>
        <v>45080</v>
      </c>
      <c r="E30" s="11">
        <f t="shared" si="3"/>
        <v>92</v>
      </c>
      <c r="F30" s="8">
        <f t="shared" si="4"/>
        <v>0</v>
      </c>
      <c r="G30" s="13">
        <v>0</v>
      </c>
      <c r="H30" s="54">
        <f t="shared" si="5"/>
        <v>0</v>
      </c>
      <c r="I30" s="8">
        <f t="shared" si="6"/>
        <v>0</v>
      </c>
      <c r="J30" s="31">
        <f t="shared" si="7"/>
        <v>0</v>
      </c>
      <c r="K30" s="6"/>
      <c r="M30" s="29"/>
      <c r="N30" s="35">
        <f t="shared" si="8"/>
        <v>0</v>
      </c>
      <c r="O30" s="36">
        <f t="shared" si="1"/>
        <v>0</v>
      </c>
      <c r="P30" s="48">
        <f t="shared" si="9"/>
        <v>0</v>
      </c>
    </row>
    <row r="31" spans="1:17" ht="19.5" customHeight="1" x14ac:dyDescent="0.25">
      <c r="A31" s="119">
        <f t="shared" si="2"/>
        <v>1018</v>
      </c>
      <c r="B31" s="6"/>
      <c r="C31" s="15">
        <v>12</v>
      </c>
      <c r="D31" s="37">
        <f>+E5</f>
        <v>45172</v>
      </c>
      <c r="E31" s="16">
        <f t="shared" si="3"/>
        <v>92</v>
      </c>
      <c r="F31" s="42">
        <f>+G31*E8</f>
        <v>1000000</v>
      </c>
      <c r="G31" s="43">
        <v>1</v>
      </c>
      <c r="H31" s="55">
        <f t="shared" si="5"/>
        <v>0</v>
      </c>
      <c r="I31" s="15">
        <f t="shared" si="6"/>
        <v>0</v>
      </c>
      <c r="J31" s="38">
        <f t="shared" si="7"/>
        <v>1000000</v>
      </c>
      <c r="K31" s="6"/>
      <c r="M31" s="29"/>
      <c r="N31" s="35">
        <f t="shared" si="8"/>
        <v>999999.99168800958</v>
      </c>
      <c r="O31" s="36">
        <f>+N31/$E$8</f>
        <v>0.99999999168800957</v>
      </c>
      <c r="P31" s="48">
        <f t="shared" si="9"/>
        <v>1000000</v>
      </c>
      <c r="Q31" s="57">
        <f>+N31/(1+E15)^(A31/E7)</f>
        <v>999999.99168800958</v>
      </c>
    </row>
    <row r="32" spans="1:17" ht="19.5" customHeight="1" x14ac:dyDescent="0.25">
      <c r="A32" s="118"/>
      <c r="B32" s="6"/>
      <c r="C32" s="8"/>
      <c r="D32" s="60"/>
      <c r="E32" s="18">
        <f>+SUM(E19:E31)</f>
        <v>1018</v>
      </c>
      <c r="F32" s="62">
        <f>+SUM(F31:F31)</f>
        <v>1000000</v>
      </c>
      <c r="G32" s="63">
        <f>+SUM(G31:G31)</f>
        <v>1</v>
      </c>
      <c r="H32" s="19"/>
      <c r="I32" s="62">
        <f>+SUM(I31:I31)</f>
        <v>0</v>
      </c>
      <c r="J32" s="64"/>
      <c r="K32" s="69"/>
      <c r="M32" s="29"/>
      <c r="N32" s="39"/>
      <c r="O32" s="40">
        <f>SUM(O31:O31)</f>
        <v>0.99999999168800957</v>
      </c>
    </row>
    <row r="33" spans="1:16" ht="19.5" customHeight="1" x14ac:dyDescent="0.25">
      <c r="A33" s="118"/>
      <c r="B33" s="6"/>
      <c r="C33" s="6"/>
      <c r="D33" s="20"/>
      <c r="E33" s="6"/>
      <c r="F33" s="6"/>
      <c r="G33" s="6"/>
      <c r="H33" s="19"/>
      <c r="I33" s="6"/>
      <c r="J33" s="6"/>
      <c r="K33" s="6"/>
      <c r="M33" s="29"/>
      <c r="N33" s="39"/>
      <c r="O33" s="39"/>
    </row>
    <row r="34" spans="1:16" ht="19.5" customHeight="1" thickBot="1" x14ac:dyDescent="0.3">
      <c r="A34" s="118"/>
      <c r="B34" s="6"/>
      <c r="C34" s="6"/>
      <c r="D34" s="6"/>
      <c r="E34" s="6"/>
      <c r="F34" s="6"/>
      <c r="G34" s="6"/>
      <c r="H34" s="6"/>
      <c r="I34" s="6"/>
      <c r="J34" s="6"/>
      <c r="K34" s="6"/>
      <c r="L34" s="6"/>
      <c r="M34" s="29"/>
      <c r="N34" s="6"/>
      <c r="O34" s="39"/>
      <c r="P34" s="39"/>
    </row>
    <row r="35" spans="1:16" s="6" customFormat="1" ht="19.5" customHeight="1" x14ac:dyDescent="0.25">
      <c r="A35" s="120"/>
      <c r="B35" s="21"/>
      <c r="C35" s="21"/>
      <c r="D35" s="21"/>
      <c r="E35" s="21"/>
      <c r="F35" s="21"/>
      <c r="G35" s="21"/>
      <c r="H35" s="21"/>
      <c r="I35" s="21"/>
      <c r="J35" s="21"/>
      <c r="K35" s="21"/>
      <c r="L35" s="21"/>
      <c r="M35" s="30"/>
    </row>
    <row r="36" spans="1:16" ht="19.5" customHeight="1" x14ac:dyDescent="0.25">
      <c r="A36" s="120"/>
      <c r="B36" s="102" t="s">
        <v>22</v>
      </c>
      <c r="C36" s="103"/>
      <c r="D36" s="103"/>
      <c r="E36" s="103"/>
      <c r="F36" s="103"/>
      <c r="G36" s="103"/>
      <c r="H36" s="103"/>
      <c r="I36" s="103"/>
      <c r="J36" s="103"/>
      <c r="K36" s="103"/>
      <c r="L36" s="104"/>
      <c r="M36" s="30"/>
      <c r="N36" s="6"/>
    </row>
    <row r="37" spans="1:16" ht="19.5" customHeight="1" x14ac:dyDescent="0.25">
      <c r="A37" s="120"/>
      <c r="B37" s="105"/>
      <c r="C37" s="106"/>
      <c r="D37" s="106"/>
      <c r="E37" s="106"/>
      <c r="F37" s="106"/>
      <c r="G37" s="106"/>
      <c r="H37" s="106"/>
      <c r="I37" s="106"/>
      <c r="J37" s="106"/>
      <c r="K37" s="106"/>
      <c r="L37" s="107"/>
      <c r="M37" s="30"/>
      <c r="N37" s="6"/>
    </row>
    <row r="38" spans="1:16" ht="19.5" customHeight="1" x14ac:dyDescent="0.25">
      <c r="B38" s="105"/>
      <c r="C38" s="106"/>
      <c r="D38" s="106"/>
      <c r="E38" s="106"/>
      <c r="F38" s="106"/>
      <c r="G38" s="106"/>
      <c r="H38" s="106"/>
      <c r="I38" s="106"/>
      <c r="J38" s="106"/>
      <c r="K38" s="106"/>
      <c r="L38" s="107"/>
    </row>
    <row r="39" spans="1:16" ht="19.5" customHeight="1" x14ac:dyDescent="0.25">
      <c r="B39" s="105"/>
      <c r="C39" s="106"/>
      <c r="D39" s="106"/>
      <c r="E39" s="106"/>
      <c r="F39" s="106"/>
      <c r="G39" s="106"/>
      <c r="H39" s="106"/>
      <c r="I39" s="106"/>
      <c r="J39" s="106"/>
      <c r="K39" s="106"/>
      <c r="L39" s="107"/>
    </row>
    <row r="40" spans="1:16" ht="19.5" customHeight="1" x14ac:dyDescent="0.25">
      <c r="B40" s="105"/>
      <c r="C40" s="106"/>
      <c r="D40" s="106"/>
      <c r="E40" s="106"/>
      <c r="F40" s="106"/>
      <c r="G40" s="106"/>
      <c r="H40" s="106"/>
      <c r="I40" s="106"/>
      <c r="J40" s="106"/>
      <c r="K40" s="106"/>
      <c r="L40" s="107"/>
    </row>
    <row r="41" spans="1:16" ht="19.5" customHeight="1" x14ac:dyDescent="0.25">
      <c r="B41" s="108"/>
      <c r="C41" s="109"/>
      <c r="D41" s="109"/>
      <c r="E41" s="109"/>
      <c r="F41" s="109"/>
      <c r="G41" s="109"/>
      <c r="H41" s="109"/>
      <c r="I41" s="109"/>
      <c r="J41" s="109"/>
      <c r="K41" s="109"/>
      <c r="L41" s="110"/>
    </row>
    <row r="42" spans="1:16" ht="19.5" customHeight="1" x14ac:dyDescent="0.25">
      <c r="B42" s="100"/>
      <c r="C42" s="100"/>
      <c r="D42" s="100"/>
    </row>
  </sheetData>
  <sheetProtection algorithmName="SHA-512" hashValue="tHfZ8oU9OZpkLaFrFEyM05C9omtS9krBfOhbdsh+VAdiisl9faTnwNV8UZSWZBSBJ8FpTGLBA8rKwhwM8IA7rA==" saltValue="N4jXVyAQPA2vl7drnRwtAg==" spinCount="100000" sheet="1" selectLockedCells="1"/>
  <protectedRanges>
    <protectedRange sqref="G7" name="Rango1"/>
  </protectedRanges>
  <mergeCells count="6">
    <mergeCell ref="B42:D42"/>
    <mergeCell ref="I2:J2"/>
    <mergeCell ref="J4:L4"/>
    <mergeCell ref="B36:L41"/>
    <mergeCell ref="N18:O18"/>
    <mergeCell ref="D3:E3"/>
  </mergeCells>
  <pageMargins left="0.24" right="0.33"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6"/>
  <sheetViews>
    <sheetView showGridLines="0" zoomScaleNormal="100" workbookViewId="0">
      <selection activeCell="F12" sqref="F12"/>
    </sheetView>
  </sheetViews>
  <sheetFormatPr baseColWidth="10" defaultColWidth="11.42578125" defaultRowHeight="19.5" customHeight="1" x14ac:dyDescent="0.25"/>
  <cols>
    <col min="1" max="1" width="3.28515625" style="3" customWidth="1"/>
    <col min="2" max="2" width="5.42578125" style="3" customWidth="1"/>
    <col min="3" max="3" width="8.140625" style="3" customWidth="1"/>
    <col min="4" max="4" width="41.140625" style="3" bestFit="1" customWidth="1"/>
    <col min="5" max="5" width="8.7109375" style="3" hidden="1" customWidth="1"/>
    <col min="6" max="6" width="13.42578125" style="3" customWidth="1"/>
    <col min="7" max="7" width="16.7109375" style="3" bestFit="1" customWidth="1"/>
    <col min="8" max="8" width="16" style="3" customWidth="1"/>
    <col min="9" max="9" width="15" style="3" customWidth="1"/>
    <col min="10" max="10" width="18.42578125" style="3" bestFit="1" customWidth="1"/>
    <col min="11" max="11" width="15.42578125" style="3" bestFit="1" customWidth="1"/>
    <col min="12" max="12" width="16.42578125" style="3" customWidth="1"/>
    <col min="13" max="13" width="3.7109375" style="3" customWidth="1"/>
    <col min="14" max="14" width="4.5703125" style="3" customWidth="1"/>
    <col min="15" max="15" width="4.5703125" style="3" hidden="1" customWidth="1"/>
    <col min="16" max="16" width="14" style="3" hidden="1" customWidth="1"/>
    <col min="17" max="17" width="9.28515625" style="3" hidden="1" customWidth="1"/>
    <col min="18" max="18" width="12.140625" style="3" hidden="1" customWidth="1"/>
    <col min="19" max="16384" width="11.42578125" style="3"/>
  </cols>
  <sheetData>
    <row r="1" spans="1:17" ht="19.5" customHeight="1" thickBot="1" x14ac:dyDescent="0.3">
      <c r="B1" s="4"/>
      <c r="C1" s="4"/>
      <c r="D1" s="4"/>
      <c r="E1" s="4"/>
      <c r="F1" s="4"/>
      <c r="G1" s="4"/>
      <c r="H1" s="4"/>
      <c r="I1" s="4"/>
      <c r="J1" s="4"/>
      <c r="K1" s="4"/>
      <c r="L1" s="4"/>
      <c r="M1" s="4"/>
    </row>
    <row r="2" spans="1:17" ht="19.5" customHeight="1" thickBot="1" x14ac:dyDescent="0.3">
      <c r="A2" s="22"/>
      <c r="B2" s="5"/>
      <c r="C2" s="5"/>
      <c r="D2" s="5"/>
      <c r="E2" s="6"/>
      <c r="F2" s="6"/>
      <c r="G2" s="5"/>
      <c r="H2" s="5"/>
      <c r="I2" s="5"/>
      <c r="J2" s="101"/>
      <c r="K2" s="101"/>
      <c r="L2" s="49"/>
      <c r="M2" s="49"/>
      <c r="N2" s="24"/>
      <c r="O2" s="6"/>
    </row>
    <row r="3" spans="1:17" ht="19.5" customHeight="1" x14ac:dyDescent="0.25">
      <c r="A3" s="22"/>
      <c r="B3" s="5"/>
      <c r="C3" s="5"/>
      <c r="D3" s="113" t="s">
        <v>28</v>
      </c>
      <c r="E3" s="116"/>
      <c r="F3" s="114"/>
      <c r="G3" s="5"/>
      <c r="H3" s="5"/>
      <c r="I3" s="5"/>
      <c r="J3" s="51"/>
      <c r="K3" s="51"/>
      <c r="L3" s="51"/>
      <c r="M3" s="51"/>
      <c r="N3" s="24"/>
      <c r="O3" s="6"/>
    </row>
    <row r="4" spans="1:17" ht="19.5" customHeight="1" x14ac:dyDescent="0.25">
      <c r="A4" s="22"/>
      <c r="B4" s="5"/>
      <c r="C4" s="5"/>
      <c r="D4" s="74" t="s">
        <v>23</v>
      </c>
      <c r="E4" s="94"/>
      <c r="F4" s="90">
        <v>44154</v>
      </c>
      <c r="G4" s="5"/>
      <c r="H4" s="5"/>
      <c r="I4" s="5"/>
      <c r="J4" s="5"/>
      <c r="K4" s="101"/>
      <c r="L4" s="101"/>
      <c r="M4" s="101"/>
      <c r="N4" s="24"/>
      <c r="O4" s="6"/>
    </row>
    <row r="5" spans="1:17" ht="19.5" customHeight="1" x14ac:dyDescent="0.25">
      <c r="A5" s="22"/>
      <c r="B5" s="5"/>
      <c r="C5" s="5"/>
      <c r="D5" s="75" t="s">
        <v>0</v>
      </c>
      <c r="E5" s="95"/>
      <c r="F5" s="91">
        <f>+EDATE(F4,60)</f>
        <v>45980</v>
      </c>
      <c r="G5" s="5"/>
      <c r="H5" s="5"/>
      <c r="I5" s="5"/>
      <c r="J5" s="5"/>
      <c r="K5" s="5"/>
      <c r="L5" s="5"/>
      <c r="M5" s="5"/>
      <c r="N5" s="24"/>
      <c r="O5" s="6"/>
    </row>
    <row r="6" spans="1:17" ht="19.5" hidden="1" customHeight="1" x14ac:dyDescent="0.25">
      <c r="A6" s="22"/>
      <c r="B6" s="6"/>
      <c r="C6" s="25"/>
      <c r="D6" s="75" t="s">
        <v>1</v>
      </c>
      <c r="E6" s="6"/>
      <c r="F6" s="76" t="s">
        <v>24</v>
      </c>
      <c r="G6" s="5"/>
      <c r="H6" s="5"/>
      <c r="I6" s="26"/>
      <c r="J6" s="115"/>
      <c r="K6" s="115"/>
      <c r="L6" s="50"/>
      <c r="M6" s="50"/>
      <c r="N6" s="24"/>
      <c r="O6" s="6"/>
    </row>
    <row r="7" spans="1:17" ht="19.5" hidden="1" customHeight="1" x14ac:dyDescent="0.25">
      <c r="A7" s="22"/>
      <c r="B7" s="6"/>
      <c r="C7" s="52"/>
      <c r="D7" s="77" t="s">
        <v>2</v>
      </c>
      <c r="E7" s="47"/>
      <c r="F7" s="78">
        <v>365</v>
      </c>
      <c r="G7" s="5"/>
      <c r="H7" s="5"/>
      <c r="I7" s="26"/>
      <c r="J7" s="26"/>
      <c r="K7" s="5"/>
      <c r="L7" s="5"/>
      <c r="M7" s="5"/>
      <c r="N7" s="24"/>
      <c r="O7" s="6"/>
    </row>
    <row r="8" spans="1:17" ht="19.5" customHeight="1" x14ac:dyDescent="0.25">
      <c r="A8" s="22"/>
      <c r="B8" s="6"/>
      <c r="D8" s="79" t="s">
        <v>20</v>
      </c>
      <c r="E8" s="52"/>
      <c r="F8" s="121">
        <v>1000000</v>
      </c>
      <c r="G8" s="5"/>
      <c r="H8" s="5"/>
      <c r="I8" s="26"/>
      <c r="J8" s="26"/>
      <c r="K8" s="26"/>
      <c r="L8" s="26"/>
      <c r="M8" s="5"/>
      <c r="N8" s="24"/>
      <c r="O8" s="6"/>
    </row>
    <row r="9" spans="1:17" ht="19.5" customHeight="1" x14ac:dyDescent="0.25">
      <c r="A9" s="22"/>
      <c r="B9" s="6"/>
      <c r="D9" s="80" t="s">
        <v>14</v>
      </c>
      <c r="E9" s="52"/>
      <c r="F9" s="82">
        <v>100</v>
      </c>
      <c r="G9" s="5"/>
      <c r="H9" s="5"/>
      <c r="J9" s="45"/>
      <c r="M9" s="6"/>
      <c r="N9" s="24"/>
      <c r="O9" s="6"/>
    </row>
    <row r="10" spans="1:17" ht="19.5" customHeight="1" x14ac:dyDescent="0.25">
      <c r="A10" s="22"/>
      <c r="B10" s="6"/>
      <c r="D10" s="80" t="s">
        <v>13</v>
      </c>
      <c r="E10" s="6"/>
      <c r="F10" s="82">
        <f>+SUMPRODUCT(E18:E37,H18:H37)/H38/F7</f>
        <v>5.0027397260273974</v>
      </c>
      <c r="J10" s="45"/>
      <c r="L10" s="8"/>
      <c r="M10" s="6"/>
      <c r="N10" s="24"/>
      <c r="O10" s="6"/>
    </row>
    <row r="11" spans="1:17" ht="19.5" customHeight="1" x14ac:dyDescent="0.25">
      <c r="A11" s="22"/>
      <c r="B11" s="6"/>
      <c r="D11" s="83" t="s">
        <v>27</v>
      </c>
      <c r="E11" s="6"/>
      <c r="F11" s="84">
        <f>+SUMPRODUCT(Q18:Q37,E18:E37)/Q17/F7</f>
        <v>4.5587737414252603</v>
      </c>
      <c r="M11" s="6"/>
      <c r="N11" s="24"/>
      <c r="O11" s="6"/>
    </row>
    <row r="12" spans="1:17" ht="19.5" customHeight="1" x14ac:dyDescent="0.25">
      <c r="A12" s="22"/>
      <c r="B12" s="6"/>
      <c r="D12" s="97" t="s">
        <v>29</v>
      </c>
      <c r="E12" s="58"/>
      <c r="F12" s="92">
        <v>0.04</v>
      </c>
      <c r="G12" s="5"/>
      <c r="M12" s="6"/>
      <c r="N12" s="24"/>
      <c r="O12" s="6"/>
      <c r="P12" s="27" t="s">
        <v>16</v>
      </c>
      <c r="Q12" s="27"/>
    </row>
    <row r="13" spans="1:17" ht="19.5" customHeight="1" x14ac:dyDescent="0.25">
      <c r="A13" s="22"/>
      <c r="B13" s="6"/>
      <c r="D13" s="86" t="s">
        <v>15</v>
      </c>
      <c r="E13" s="59"/>
      <c r="F13" s="81">
        <f>+XIRR(L17:L37,D17:D37)</f>
        <v>4.0603873133659374E-2</v>
      </c>
      <c r="G13" s="5"/>
      <c r="M13" s="6"/>
      <c r="N13" s="24"/>
      <c r="O13" s="6"/>
      <c r="P13" s="27" t="s">
        <v>15</v>
      </c>
      <c r="Q13" s="28">
        <f>XIRR(L17:L37,D17:D37)</f>
        <v>4.0603873133659374E-2</v>
      </c>
    </row>
    <row r="14" spans="1:17" ht="19.5" customHeight="1" thickBot="1" x14ac:dyDescent="0.3">
      <c r="A14" s="22"/>
      <c r="B14" s="6"/>
      <c r="D14" s="87" t="s">
        <v>19</v>
      </c>
      <c r="E14" s="93"/>
      <c r="F14" s="88">
        <f>((1+F13)^(90/365)-1)*(365/90)</f>
        <v>3.9997136662146472E-2</v>
      </c>
      <c r="G14" s="71"/>
      <c r="H14" s="72"/>
      <c r="J14" s="26"/>
      <c r="K14" s="26"/>
      <c r="M14" s="6"/>
      <c r="N14" s="24"/>
      <c r="O14" s="6"/>
    </row>
    <row r="15" spans="1:17" ht="19.5" customHeight="1" x14ac:dyDescent="0.25">
      <c r="A15" s="22"/>
      <c r="B15" s="6"/>
      <c r="C15" s="6"/>
      <c r="G15" s="5"/>
      <c r="J15" s="26"/>
      <c r="K15" s="26"/>
      <c r="L15" s="7"/>
      <c r="M15" s="6"/>
      <c r="N15" s="24"/>
      <c r="O15" s="6"/>
    </row>
    <row r="16" spans="1:17" ht="19.5" customHeight="1" thickBot="1" x14ac:dyDescent="0.3">
      <c r="A16" s="22"/>
      <c r="B16" s="6"/>
      <c r="C16" s="1" t="s">
        <v>3</v>
      </c>
      <c r="D16" s="2" t="s">
        <v>12</v>
      </c>
      <c r="E16" s="2" t="s">
        <v>4</v>
      </c>
      <c r="F16" s="2" t="s">
        <v>5</v>
      </c>
      <c r="G16" s="2" t="s">
        <v>9</v>
      </c>
      <c r="H16" s="2" t="s">
        <v>6</v>
      </c>
      <c r="I16" s="2" t="s">
        <v>18</v>
      </c>
      <c r="J16" s="2" t="s">
        <v>11</v>
      </c>
      <c r="K16" s="2" t="s">
        <v>7</v>
      </c>
      <c r="L16" s="2" t="s">
        <v>8</v>
      </c>
      <c r="M16" s="6"/>
      <c r="N16" s="29"/>
      <c r="O16" s="6"/>
      <c r="P16" s="111" t="s">
        <v>10</v>
      </c>
      <c r="Q16" s="112"/>
    </row>
    <row r="17" spans="1:18" ht="19.5" customHeight="1" thickTop="1" x14ac:dyDescent="0.25">
      <c r="A17" s="22"/>
      <c r="B17" s="6"/>
      <c r="C17" s="8"/>
      <c r="D17" s="17">
        <f>+F4</f>
        <v>44154</v>
      </c>
      <c r="E17" s="8"/>
      <c r="F17" s="8"/>
      <c r="G17" s="10"/>
      <c r="H17" s="8"/>
      <c r="I17" s="8"/>
      <c r="J17" s="8"/>
      <c r="K17" s="8"/>
      <c r="L17" s="31">
        <f>-F8*F9/100</f>
        <v>-1000000</v>
      </c>
      <c r="M17" s="6"/>
      <c r="N17" s="29"/>
      <c r="O17" s="6"/>
      <c r="P17" s="32">
        <f>(SUM(P18:P37))/F8</f>
        <v>0.9999999965576174</v>
      </c>
      <c r="Q17" s="33">
        <f>SUM(Q18:Q37)</f>
        <v>0.99999999655761751</v>
      </c>
      <c r="R17" s="3">
        <v>0</v>
      </c>
    </row>
    <row r="18" spans="1:18" ht="19.5" customHeight="1" x14ac:dyDescent="0.25">
      <c r="A18" s="22"/>
      <c r="B18" s="6"/>
      <c r="C18" s="8">
        <v>1</v>
      </c>
      <c r="D18" s="17">
        <f>+EDATE(D17,3)</f>
        <v>44246</v>
      </c>
      <c r="E18" s="11">
        <f t="shared" ref="E18:E37" si="0">+D18-$F$4</f>
        <v>92</v>
      </c>
      <c r="F18" s="11">
        <f>+D18-D17</f>
        <v>92</v>
      </c>
      <c r="G18" s="12">
        <f>+F8</f>
        <v>1000000</v>
      </c>
      <c r="H18" s="10">
        <f t="shared" ref="H18:H37" si="1">+I18*$F$8</f>
        <v>0</v>
      </c>
      <c r="I18" s="44">
        <v>0</v>
      </c>
      <c r="J18" s="14">
        <f t="shared" ref="J18:J37" si="2">+$F$12</f>
        <v>0.04</v>
      </c>
      <c r="K18" s="34">
        <f t="shared" ref="K18:K37" si="3">+G18*J18/$F$7*F18</f>
        <v>10082.191780821917</v>
      </c>
      <c r="L18" s="31">
        <f>+K18+H18</f>
        <v>10082.191780821917</v>
      </c>
      <c r="M18" s="6"/>
      <c r="N18" s="29"/>
      <c r="O18" s="6"/>
      <c r="P18" s="35">
        <f t="shared" ref="P18:P37" si="4">+L18/((1+$F$13)^(E18/$F$7))</f>
        <v>9981.5520706988682</v>
      </c>
      <c r="Q18" s="36">
        <f t="shared" ref="Q18:Q37" si="5">+P18/$F$8</f>
        <v>9.9815520706988681E-3</v>
      </c>
      <c r="R18" s="48">
        <f>+L18</f>
        <v>10082.191780821917</v>
      </c>
    </row>
    <row r="19" spans="1:18" ht="19.5" customHeight="1" x14ac:dyDescent="0.25">
      <c r="A19" s="22"/>
      <c r="B19" s="6"/>
      <c r="C19" s="8">
        <v>2</v>
      </c>
      <c r="D19" s="17">
        <f t="shared" ref="D19:D36" si="6">+EDATE(D18,3)</f>
        <v>44335</v>
      </c>
      <c r="E19" s="11">
        <f t="shared" si="0"/>
        <v>181</v>
      </c>
      <c r="F19" s="11">
        <f t="shared" ref="F19:F36" si="7">+D19-D18</f>
        <v>89</v>
      </c>
      <c r="G19" s="12">
        <f>+G18-H18</f>
        <v>1000000</v>
      </c>
      <c r="H19" s="10">
        <f t="shared" si="1"/>
        <v>0</v>
      </c>
      <c r="I19" s="13">
        <v>0</v>
      </c>
      <c r="J19" s="14">
        <f t="shared" si="2"/>
        <v>0.04</v>
      </c>
      <c r="K19" s="34">
        <f t="shared" si="3"/>
        <v>9753.4246575342459</v>
      </c>
      <c r="L19" s="31">
        <f t="shared" ref="L19:L37" si="8">+K19+H19</f>
        <v>9753.4246575342459</v>
      </c>
      <c r="M19" s="6"/>
      <c r="N19" s="29"/>
      <c r="O19" s="6"/>
      <c r="P19" s="35">
        <f t="shared" si="4"/>
        <v>9562.8083163176834</v>
      </c>
      <c r="Q19" s="36">
        <f t="shared" si="5"/>
        <v>9.5628083163176829E-3</v>
      </c>
      <c r="R19" s="48">
        <f t="shared" ref="R19:R36" si="9">+L19</f>
        <v>9753.4246575342459</v>
      </c>
    </row>
    <row r="20" spans="1:18" ht="19.5" customHeight="1" x14ac:dyDescent="0.25">
      <c r="A20" s="22"/>
      <c r="B20" s="6"/>
      <c r="C20" s="8">
        <v>3</v>
      </c>
      <c r="D20" s="17">
        <f t="shared" si="6"/>
        <v>44427</v>
      </c>
      <c r="E20" s="11">
        <f t="shared" si="0"/>
        <v>273</v>
      </c>
      <c r="F20" s="11">
        <f t="shared" si="7"/>
        <v>92</v>
      </c>
      <c r="G20" s="12">
        <f t="shared" ref="G20:G37" si="10">+G19-H19</f>
        <v>1000000</v>
      </c>
      <c r="H20" s="10">
        <f t="shared" si="1"/>
        <v>0</v>
      </c>
      <c r="I20" s="13">
        <v>0</v>
      </c>
      <c r="J20" s="14">
        <f t="shared" si="2"/>
        <v>0.04</v>
      </c>
      <c r="K20" s="34">
        <f t="shared" si="3"/>
        <v>10082.191780821917</v>
      </c>
      <c r="L20" s="31">
        <f t="shared" si="8"/>
        <v>10082.191780821917</v>
      </c>
      <c r="M20" s="6"/>
      <c r="N20" s="29"/>
      <c r="O20" s="6"/>
      <c r="P20" s="35">
        <f t="shared" si="4"/>
        <v>9786.4773146838634</v>
      </c>
      <c r="Q20" s="36">
        <f t="shared" si="5"/>
        <v>9.7864773146838641E-3</v>
      </c>
      <c r="R20" s="48">
        <f t="shared" si="9"/>
        <v>10082.191780821917</v>
      </c>
    </row>
    <row r="21" spans="1:18" ht="19.5" customHeight="1" x14ac:dyDescent="0.25">
      <c r="A21" s="22"/>
      <c r="B21" s="6"/>
      <c r="C21" s="8">
        <v>4</v>
      </c>
      <c r="D21" s="17">
        <f t="shared" si="6"/>
        <v>44519</v>
      </c>
      <c r="E21" s="11">
        <f t="shared" si="0"/>
        <v>365</v>
      </c>
      <c r="F21" s="11">
        <f t="shared" si="7"/>
        <v>92</v>
      </c>
      <c r="G21" s="12">
        <f t="shared" si="10"/>
        <v>1000000</v>
      </c>
      <c r="H21" s="10">
        <f t="shared" si="1"/>
        <v>0</v>
      </c>
      <c r="I21" s="13">
        <v>0</v>
      </c>
      <c r="J21" s="14">
        <f t="shared" si="2"/>
        <v>0.04</v>
      </c>
      <c r="K21" s="34">
        <f t="shared" si="3"/>
        <v>10082.191780821917</v>
      </c>
      <c r="L21" s="31">
        <f t="shared" si="8"/>
        <v>10082.191780821917</v>
      </c>
      <c r="M21" s="6"/>
      <c r="N21" s="29"/>
      <c r="O21" s="6"/>
      <c r="P21" s="35">
        <f t="shared" si="4"/>
        <v>9688.7894050024552</v>
      </c>
      <c r="Q21" s="36">
        <f t="shared" si="5"/>
        <v>9.6887894050024549E-3</v>
      </c>
      <c r="R21" s="48">
        <f t="shared" si="9"/>
        <v>10082.191780821917</v>
      </c>
    </row>
    <row r="22" spans="1:18" ht="19.5" customHeight="1" x14ac:dyDescent="0.25">
      <c r="A22" s="22"/>
      <c r="B22" s="6"/>
      <c r="C22" s="8">
        <v>5</v>
      </c>
      <c r="D22" s="17">
        <f t="shared" si="6"/>
        <v>44611</v>
      </c>
      <c r="E22" s="11">
        <f t="shared" si="0"/>
        <v>457</v>
      </c>
      <c r="F22" s="11">
        <f t="shared" si="7"/>
        <v>92</v>
      </c>
      <c r="G22" s="12">
        <f t="shared" si="10"/>
        <v>1000000</v>
      </c>
      <c r="H22" s="10">
        <f t="shared" si="1"/>
        <v>0</v>
      </c>
      <c r="I22" s="13">
        <v>0</v>
      </c>
      <c r="J22" s="14">
        <f t="shared" si="2"/>
        <v>0.04</v>
      </c>
      <c r="K22" s="34">
        <f t="shared" si="3"/>
        <v>10082.191780821917</v>
      </c>
      <c r="L22" s="31">
        <f t="shared" si="8"/>
        <v>10082.191780821917</v>
      </c>
      <c r="M22" s="6"/>
      <c r="N22" s="29"/>
      <c r="O22" s="6"/>
      <c r="P22" s="35">
        <f t="shared" si="4"/>
        <v>9592.0766089795234</v>
      </c>
      <c r="Q22" s="36">
        <f t="shared" si="5"/>
        <v>9.5920766089795228E-3</v>
      </c>
      <c r="R22" s="48">
        <f t="shared" si="9"/>
        <v>10082.191780821917</v>
      </c>
    </row>
    <row r="23" spans="1:18" ht="19.5" customHeight="1" x14ac:dyDescent="0.25">
      <c r="A23" s="22"/>
      <c r="B23" s="6"/>
      <c r="C23" s="8">
        <v>6</v>
      </c>
      <c r="D23" s="17">
        <f t="shared" si="6"/>
        <v>44700</v>
      </c>
      <c r="E23" s="11">
        <f t="shared" si="0"/>
        <v>546</v>
      </c>
      <c r="F23" s="11">
        <f t="shared" si="7"/>
        <v>89</v>
      </c>
      <c r="G23" s="12">
        <f t="shared" si="10"/>
        <v>1000000</v>
      </c>
      <c r="H23" s="10">
        <f t="shared" si="1"/>
        <v>0</v>
      </c>
      <c r="I23" s="13">
        <v>0</v>
      </c>
      <c r="J23" s="14">
        <f t="shared" si="2"/>
        <v>0.04</v>
      </c>
      <c r="K23" s="34">
        <f t="shared" si="3"/>
        <v>9753.4246575342459</v>
      </c>
      <c r="L23" s="31">
        <f t="shared" si="8"/>
        <v>9753.4246575342459</v>
      </c>
      <c r="M23" s="6"/>
      <c r="N23" s="29"/>
      <c r="O23" s="6"/>
      <c r="P23" s="35">
        <f t="shared" si="4"/>
        <v>9189.6720387176538</v>
      </c>
      <c r="Q23" s="36">
        <f t="shared" si="5"/>
        <v>9.1896720387176535E-3</v>
      </c>
      <c r="R23" s="48">
        <f t="shared" si="9"/>
        <v>9753.4246575342459</v>
      </c>
    </row>
    <row r="24" spans="1:18" ht="19.5" customHeight="1" x14ac:dyDescent="0.25">
      <c r="A24" s="22"/>
      <c r="B24" s="6"/>
      <c r="C24" s="8">
        <v>7</v>
      </c>
      <c r="D24" s="17">
        <f t="shared" si="6"/>
        <v>44792</v>
      </c>
      <c r="E24" s="11">
        <f t="shared" si="0"/>
        <v>638</v>
      </c>
      <c r="F24" s="11">
        <f t="shared" si="7"/>
        <v>92</v>
      </c>
      <c r="G24" s="12">
        <f t="shared" si="10"/>
        <v>1000000</v>
      </c>
      <c r="H24" s="10">
        <f t="shared" si="1"/>
        <v>0</v>
      </c>
      <c r="I24" s="13">
        <v>0</v>
      </c>
      <c r="J24" s="14">
        <f t="shared" si="2"/>
        <v>0.04</v>
      </c>
      <c r="K24" s="34">
        <f t="shared" si="3"/>
        <v>10082.191780821917</v>
      </c>
      <c r="L24" s="31">
        <f t="shared" si="8"/>
        <v>10082.191780821917</v>
      </c>
      <c r="M24" s="6"/>
      <c r="N24" s="29"/>
      <c r="O24" s="6"/>
      <c r="P24" s="35">
        <f t="shared" si="4"/>
        <v>9404.613578088085</v>
      </c>
      <c r="Q24" s="36">
        <f t="shared" si="5"/>
        <v>9.4046135780880852E-3</v>
      </c>
      <c r="R24" s="48">
        <f t="shared" si="9"/>
        <v>10082.191780821917</v>
      </c>
    </row>
    <row r="25" spans="1:18" ht="19.5" customHeight="1" x14ac:dyDescent="0.25">
      <c r="A25" s="22"/>
      <c r="B25" s="6"/>
      <c r="C25" s="8">
        <v>8</v>
      </c>
      <c r="D25" s="17">
        <f t="shared" si="6"/>
        <v>44884</v>
      </c>
      <c r="E25" s="11">
        <f t="shared" si="0"/>
        <v>730</v>
      </c>
      <c r="F25" s="11">
        <f t="shared" si="7"/>
        <v>92</v>
      </c>
      <c r="G25" s="12">
        <f t="shared" si="10"/>
        <v>1000000</v>
      </c>
      <c r="H25" s="10">
        <f t="shared" si="1"/>
        <v>0</v>
      </c>
      <c r="I25" s="13">
        <v>0</v>
      </c>
      <c r="J25" s="14">
        <f t="shared" si="2"/>
        <v>0.04</v>
      </c>
      <c r="K25" s="34">
        <f t="shared" si="3"/>
        <v>10082.191780821917</v>
      </c>
      <c r="L25" s="31">
        <f t="shared" si="8"/>
        <v>10082.191780821917</v>
      </c>
      <c r="M25" s="6"/>
      <c r="N25" s="29"/>
      <c r="O25" s="6"/>
      <c r="P25" s="35">
        <f t="shared" si="4"/>
        <v>9310.7374046434943</v>
      </c>
      <c r="Q25" s="36">
        <f t="shared" si="5"/>
        <v>9.3107374046434935E-3</v>
      </c>
      <c r="R25" s="48">
        <f t="shared" si="9"/>
        <v>10082.191780821917</v>
      </c>
    </row>
    <row r="26" spans="1:18" ht="19.5" customHeight="1" x14ac:dyDescent="0.25">
      <c r="A26" s="22"/>
      <c r="B26" s="6"/>
      <c r="C26" s="8">
        <v>9</v>
      </c>
      <c r="D26" s="17">
        <f t="shared" si="6"/>
        <v>44976</v>
      </c>
      <c r="E26" s="11">
        <f t="shared" si="0"/>
        <v>822</v>
      </c>
      <c r="F26" s="11">
        <f t="shared" si="7"/>
        <v>92</v>
      </c>
      <c r="G26" s="12">
        <f t="shared" si="10"/>
        <v>1000000</v>
      </c>
      <c r="H26" s="10">
        <f t="shared" si="1"/>
        <v>0</v>
      </c>
      <c r="I26" s="13">
        <v>0</v>
      </c>
      <c r="J26" s="14">
        <f t="shared" si="2"/>
        <v>0.04</v>
      </c>
      <c r="K26" s="34">
        <f t="shared" si="3"/>
        <v>10082.191780821917</v>
      </c>
      <c r="L26" s="31">
        <f t="shared" si="8"/>
        <v>10082.191780821917</v>
      </c>
      <c r="M26" s="6"/>
      <c r="N26" s="29"/>
      <c r="O26" s="6"/>
      <c r="P26" s="35">
        <f t="shared" si="4"/>
        <v>9217.798296381583</v>
      </c>
      <c r="Q26" s="36">
        <f t="shared" si="5"/>
        <v>9.2177982963815835E-3</v>
      </c>
      <c r="R26" s="48">
        <f t="shared" si="9"/>
        <v>10082.191780821917</v>
      </c>
    </row>
    <row r="27" spans="1:18" ht="19.5" customHeight="1" x14ac:dyDescent="0.25">
      <c r="A27" s="22"/>
      <c r="B27" s="6"/>
      <c r="C27" s="8">
        <v>10</v>
      </c>
      <c r="D27" s="17">
        <f t="shared" si="6"/>
        <v>45065</v>
      </c>
      <c r="E27" s="11">
        <f t="shared" si="0"/>
        <v>911</v>
      </c>
      <c r="F27" s="11">
        <f t="shared" si="7"/>
        <v>89</v>
      </c>
      <c r="G27" s="12">
        <f t="shared" si="10"/>
        <v>1000000</v>
      </c>
      <c r="H27" s="10">
        <f t="shared" si="1"/>
        <v>0</v>
      </c>
      <c r="I27" s="13">
        <v>0</v>
      </c>
      <c r="J27" s="14">
        <f t="shared" si="2"/>
        <v>0.04</v>
      </c>
      <c r="K27" s="34">
        <f t="shared" si="3"/>
        <v>9753.4246575342459</v>
      </c>
      <c r="L27" s="31">
        <f t="shared" si="8"/>
        <v>9753.4246575342459</v>
      </c>
      <c r="M27" s="6"/>
      <c r="N27" s="29"/>
      <c r="O27" s="6"/>
      <c r="P27" s="35">
        <f t="shared" si="4"/>
        <v>8831.0953629684373</v>
      </c>
      <c r="Q27" s="36">
        <f t="shared" si="5"/>
        <v>8.8310953629684372E-3</v>
      </c>
      <c r="R27" s="48">
        <f t="shared" si="9"/>
        <v>9753.4246575342459</v>
      </c>
    </row>
    <row r="28" spans="1:18" ht="19.5" customHeight="1" x14ac:dyDescent="0.25">
      <c r="A28" s="22"/>
      <c r="B28" s="6"/>
      <c r="C28" s="8">
        <v>11</v>
      </c>
      <c r="D28" s="17">
        <f t="shared" si="6"/>
        <v>45157</v>
      </c>
      <c r="E28" s="11">
        <f t="shared" si="0"/>
        <v>1003</v>
      </c>
      <c r="F28" s="11">
        <f t="shared" si="7"/>
        <v>92</v>
      </c>
      <c r="G28" s="12">
        <f t="shared" si="10"/>
        <v>1000000</v>
      </c>
      <c r="H28" s="10">
        <f t="shared" si="1"/>
        <v>0</v>
      </c>
      <c r="I28" s="13">
        <v>0</v>
      </c>
      <c r="J28" s="14">
        <f t="shared" si="2"/>
        <v>0.04</v>
      </c>
      <c r="K28" s="34">
        <f t="shared" si="3"/>
        <v>10082.191780821917</v>
      </c>
      <c r="L28" s="31">
        <f t="shared" si="8"/>
        <v>10082.191780821917</v>
      </c>
      <c r="M28" s="6"/>
      <c r="N28" s="29"/>
      <c r="O28" s="6"/>
      <c r="P28" s="35">
        <f t="shared" si="4"/>
        <v>9037.6499846835741</v>
      </c>
      <c r="Q28" s="36">
        <f t="shared" si="5"/>
        <v>9.0376499846835743E-3</v>
      </c>
      <c r="R28" s="48">
        <f t="shared" si="9"/>
        <v>10082.191780821917</v>
      </c>
    </row>
    <row r="29" spans="1:18" ht="19.5" customHeight="1" x14ac:dyDescent="0.25">
      <c r="A29" s="22"/>
      <c r="B29" s="6"/>
      <c r="C29" s="8">
        <v>12</v>
      </c>
      <c r="D29" s="17">
        <f t="shared" si="6"/>
        <v>45249</v>
      </c>
      <c r="E29" s="11">
        <f t="shared" si="0"/>
        <v>1095</v>
      </c>
      <c r="F29" s="11">
        <f t="shared" si="7"/>
        <v>92</v>
      </c>
      <c r="G29" s="12">
        <f t="shared" si="10"/>
        <v>1000000</v>
      </c>
      <c r="H29" s="10">
        <f t="shared" si="1"/>
        <v>0</v>
      </c>
      <c r="I29" s="13">
        <v>0</v>
      </c>
      <c r="J29" s="14">
        <f t="shared" si="2"/>
        <v>0.04</v>
      </c>
      <c r="K29" s="34">
        <f t="shared" si="3"/>
        <v>10082.191780821917</v>
      </c>
      <c r="L29" s="31">
        <f t="shared" si="8"/>
        <v>10082.191780821917</v>
      </c>
      <c r="M29" s="6"/>
      <c r="N29" s="29"/>
      <c r="O29" s="6"/>
      <c r="P29" s="35">
        <f t="shared" si="4"/>
        <v>8947.4368153226969</v>
      </c>
      <c r="Q29" s="36">
        <f t="shared" si="5"/>
        <v>8.9474368153226961E-3</v>
      </c>
      <c r="R29" s="48">
        <f t="shared" si="9"/>
        <v>10082.191780821917</v>
      </c>
    </row>
    <row r="30" spans="1:18" ht="19.5" customHeight="1" x14ac:dyDescent="0.25">
      <c r="A30" s="22"/>
      <c r="B30" s="6"/>
      <c r="C30" s="8">
        <v>13</v>
      </c>
      <c r="D30" s="17">
        <f t="shared" si="6"/>
        <v>45341</v>
      </c>
      <c r="E30" s="11">
        <f t="shared" si="0"/>
        <v>1187</v>
      </c>
      <c r="F30" s="11">
        <f t="shared" si="7"/>
        <v>92</v>
      </c>
      <c r="G30" s="12">
        <f t="shared" si="10"/>
        <v>1000000</v>
      </c>
      <c r="H30" s="10">
        <f t="shared" si="1"/>
        <v>0</v>
      </c>
      <c r="I30" s="13">
        <v>0</v>
      </c>
      <c r="J30" s="14">
        <f t="shared" si="2"/>
        <v>0.04</v>
      </c>
      <c r="K30" s="34">
        <f t="shared" si="3"/>
        <v>10082.191780821917</v>
      </c>
      <c r="L30" s="31">
        <f t="shared" si="8"/>
        <v>10082.191780821917</v>
      </c>
      <c r="M30" s="6"/>
      <c r="N30" s="29"/>
      <c r="O30" s="6"/>
      <c r="P30" s="35">
        <f t="shared" si="4"/>
        <v>8858.1241473023165</v>
      </c>
      <c r="Q30" s="36">
        <f t="shared" si="5"/>
        <v>8.8581241473023164E-3</v>
      </c>
      <c r="R30" s="48">
        <f t="shared" si="9"/>
        <v>10082.191780821917</v>
      </c>
    </row>
    <row r="31" spans="1:18" ht="19.5" customHeight="1" x14ac:dyDescent="0.25">
      <c r="A31" s="22"/>
      <c r="B31" s="6"/>
      <c r="C31" s="8">
        <v>14</v>
      </c>
      <c r="D31" s="17">
        <f t="shared" si="6"/>
        <v>45431</v>
      </c>
      <c r="E31" s="11">
        <f t="shared" si="0"/>
        <v>1277</v>
      </c>
      <c r="F31" s="11">
        <f t="shared" si="7"/>
        <v>90</v>
      </c>
      <c r="G31" s="12">
        <f t="shared" si="10"/>
        <v>1000000</v>
      </c>
      <c r="H31" s="10">
        <f t="shared" si="1"/>
        <v>0</v>
      </c>
      <c r="I31" s="13">
        <v>0</v>
      </c>
      <c r="J31" s="14">
        <f t="shared" si="2"/>
        <v>0.04</v>
      </c>
      <c r="K31" s="34">
        <f t="shared" si="3"/>
        <v>9863.0136986301368</v>
      </c>
      <c r="L31" s="31">
        <f t="shared" si="8"/>
        <v>9863.0136986301368</v>
      </c>
      <c r="M31" s="6"/>
      <c r="N31" s="29"/>
      <c r="O31" s="6"/>
      <c r="P31" s="35">
        <f t="shared" si="4"/>
        <v>8580.9284743473236</v>
      </c>
      <c r="Q31" s="36">
        <f t="shared" si="5"/>
        <v>8.5809284743473234E-3</v>
      </c>
      <c r="R31" s="48">
        <f t="shared" si="9"/>
        <v>9863.0136986301368</v>
      </c>
    </row>
    <row r="32" spans="1:18" ht="19.5" customHeight="1" x14ac:dyDescent="0.25">
      <c r="A32" s="22"/>
      <c r="B32" s="6"/>
      <c r="C32" s="8">
        <v>15</v>
      </c>
      <c r="D32" s="17">
        <f t="shared" si="6"/>
        <v>45523</v>
      </c>
      <c r="E32" s="11">
        <f t="shared" si="0"/>
        <v>1369</v>
      </c>
      <c r="F32" s="11">
        <f t="shared" si="7"/>
        <v>92</v>
      </c>
      <c r="G32" s="12">
        <f t="shared" si="10"/>
        <v>1000000</v>
      </c>
      <c r="H32" s="10">
        <f t="shared" si="1"/>
        <v>0</v>
      </c>
      <c r="I32" s="13">
        <v>0</v>
      </c>
      <c r="J32" s="14">
        <f t="shared" si="2"/>
        <v>0.04</v>
      </c>
      <c r="K32" s="34">
        <f t="shared" si="3"/>
        <v>10082.191780821917</v>
      </c>
      <c r="L32" s="31">
        <f t="shared" si="8"/>
        <v>10082.191780821917</v>
      </c>
      <c r="M32" s="6"/>
      <c r="N32" s="29"/>
      <c r="O32" s="6"/>
      <c r="P32" s="35">
        <f t="shared" si="4"/>
        <v>8684.0581386940958</v>
      </c>
      <c r="Q32" s="36">
        <f t="shared" si="5"/>
        <v>8.6840581386940958E-3</v>
      </c>
      <c r="R32" s="48">
        <f t="shared" si="9"/>
        <v>10082.191780821917</v>
      </c>
    </row>
    <row r="33" spans="1:18" ht="19.5" customHeight="1" x14ac:dyDescent="0.25">
      <c r="A33" s="22"/>
      <c r="B33" s="6"/>
      <c r="C33" s="8">
        <v>16</v>
      </c>
      <c r="D33" s="17">
        <f t="shared" si="6"/>
        <v>45615</v>
      </c>
      <c r="E33" s="11">
        <f t="shared" si="0"/>
        <v>1461</v>
      </c>
      <c r="F33" s="11">
        <f t="shared" si="7"/>
        <v>92</v>
      </c>
      <c r="G33" s="12">
        <f t="shared" si="10"/>
        <v>1000000</v>
      </c>
      <c r="H33" s="10">
        <f t="shared" si="1"/>
        <v>0</v>
      </c>
      <c r="I33" s="13">
        <v>0</v>
      </c>
      <c r="J33" s="14">
        <f t="shared" si="2"/>
        <v>0.04</v>
      </c>
      <c r="K33" s="34">
        <f t="shared" si="3"/>
        <v>10082.191780821917</v>
      </c>
      <c r="L33" s="31">
        <f t="shared" si="8"/>
        <v>10082.191780821917</v>
      </c>
      <c r="M33" s="6"/>
      <c r="N33" s="29"/>
      <c r="O33" s="6"/>
      <c r="P33" s="35">
        <f t="shared" si="4"/>
        <v>8597.3744976000726</v>
      </c>
      <c r="Q33" s="36">
        <f t="shared" si="5"/>
        <v>8.5973744976000719E-3</v>
      </c>
      <c r="R33" s="48">
        <f t="shared" si="9"/>
        <v>10082.191780821917</v>
      </c>
    </row>
    <row r="34" spans="1:18" ht="19.5" customHeight="1" x14ac:dyDescent="0.25">
      <c r="A34" s="22"/>
      <c r="B34" s="6"/>
      <c r="C34" s="8">
        <v>17</v>
      </c>
      <c r="D34" s="17">
        <f t="shared" si="6"/>
        <v>45707</v>
      </c>
      <c r="E34" s="11">
        <f t="shared" si="0"/>
        <v>1553</v>
      </c>
      <c r="F34" s="11">
        <f t="shared" si="7"/>
        <v>92</v>
      </c>
      <c r="G34" s="12">
        <f t="shared" si="10"/>
        <v>1000000</v>
      </c>
      <c r="H34" s="10">
        <f t="shared" si="1"/>
        <v>0</v>
      </c>
      <c r="I34" s="13">
        <v>0</v>
      </c>
      <c r="J34" s="14">
        <f t="shared" si="2"/>
        <v>0.04</v>
      </c>
      <c r="K34" s="34">
        <f t="shared" si="3"/>
        <v>10082.191780821917</v>
      </c>
      <c r="L34" s="31">
        <f t="shared" si="8"/>
        <v>10082.191780821917</v>
      </c>
      <c r="M34" s="6"/>
      <c r="N34" s="29"/>
      <c r="O34" s="6"/>
      <c r="P34" s="35">
        <f t="shared" si="4"/>
        <v>8511.5561263503223</v>
      </c>
      <c r="Q34" s="36">
        <f t="shared" si="5"/>
        <v>8.5115561263503225E-3</v>
      </c>
      <c r="R34" s="48">
        <f t="shared" si="9"/>
        <v>10082.191780821917</v>
      </c>
    </row>
    <row r="35" spans="1:18" ht="19.5" customHeight="1" x14ac:dyDescent="0.25">
      <c r="A35" s="22"/>
      <c r="B35" s="6"/>
      <c r="C35" s="8">
        <v>18</v>
      </c>
      <c r="D35" s="17">
        <f>+EDATE(D34,3)</f>
        <v>45796</v>
      </c>
      <c r="E35" s="11">
        <f t="shared" si="0"/>
        <v>1642</v>
      </c>
      <c r="F35" s="11">
        <f t="shared" si="7"/>
        <v>89</v>
      </c>
      <c r="G35" s="12">
        <f t="shared" si="10"/>
        <v>1000000</v>
      </c>
      <c r="H35" s="10">
        <f t="shared" si="1"/>
        <v>0</v>
      </c>
      <c r="I35" s="13">
        <v>0</v>
      </c>
      <c r="J35" s="14">
        <f t="shared" si="2"/>
        <v>0.04</v>
      </c>
      <c r="K35" s="34">
        <f t="shared" si="3"/>
        <v>9753.4246575342459</v>
      </c>
      <c r="L35" s="31">
        <f t="shared" si="8"/>
        <v>9753.4246575342459</v>
      </c>
      <c r="M35" s="6"/>
      <c r="N35" s="29"/>
      <c r="O35" s="6"/>
      <c r="P35" s="35">
        <f t="shared" si="4"/>
        <v>8154.4813004385478</v>
      </c>
      <c r="Q35" s="36">
        <f t="shared" si="5"/>
        <v>8.1544813004385472E-3</v>
      </c>
      <c r="R35" s="48">
        <f t="shared" si="9"/>
        <v>9753.4246575342459</v>
      </c>
    </row>
    <row r="36" spans="1:18" ht="19.5" customHeight="1" x14ac:dyDescent="0.25">
      <c r="A36" s="22"/>
      <c r="B36" s="6"/>
      <c r="C36" s="8">
        <v>19</v>
      </c>
      <c r="D36" s="17">
        <f t="shared" si="6"/>
        <v>45888</v>
      </c>
      <c r="E36" s="11">
        <f t="shared" si="0"/>
        <v>1734</v>
      </c>
      <c r="F36" s="11">
        <f t="shared" si="7"/>
        <v>92</v>
      </c>
      <c r="G36" s="12">
        <f t="shared" si="10"/>
        <v>1000000</v>
      </c>
      <c r="H36" s="10">
        <f t="shared" si="1"/>
        <v>0</v>
      </c>
      <c r="I36" s="13">
        <v>0</v>
      </c>
      <c r="J36" s="14">
        <f t="shared" si="2"/>
        <v>0.04</v>
      </c>
      <c r="K36" s="34">
        <f t="shared" si="3"/>
        <v>10082.191780821917</v>
      </c>
      <c r="L36" s="31">
        <f t="shared" si="8"/>
        <v>10082.191780821917</v>
      </c>
      <c r="M36" s="6"/>
      <c r="N36" s="29"/>
      <c r="O36" s="6"/>
      <c r="P36" s="35">
        <f t="shared" si="4"/>
        <v>8345.2102792420446</v>
      </c>
      <c r="Q36" s="36">
        <f t="shared" si="5"/>
        <v>8.3452102792420449E-3</v>
      </c>
      <c r="R36" s="48">
        <f t="shared" si="9"/>
        <v>10082.191780821917</v>
      </c>
    </row>
    <row r="37" spans="1:18" ht="19.5" customHeight="1" x14ac:dyDescent="0.25">
      <c r="A37" s="22"/>
      <c r="B37" s="6"/>
      <c r="C37" s="15">
        <v>20</v>
      </c>
      <c r="D37" s="37">
        <f>+EDATE(D36,3)</f>
        <v>45980</v>
      </c>
      <c r="E37" s="16">
        <f t="shared" si="0"/>
        <v>1826</v>
      </c>
      <c r="F37" s="16">
        <f>+D37-D36</f>
        <v>92</v>
      </c>
      <c r="G37" s="65">
        <f t="shared" si="10"/>
        <v>1000000</v>
      </c>
      <c r="H37" s="42">
        <f t="shared" si="1"/>
        <v>1000000</v>
      </c>
      <c r="I37" s="43">
        <v>1</v>
      </c>
      <c r="J37" s="66">
        <f t="shared" si="2"/>
        <v>0.04</v>
      </c>
      <c r="K37" s="67">
        <f t="shared" si="3"/>
        <v>10082.191780821917</v>
      </c>
      <c r="L37" s="38">
        <f t="shared" si="8"/>
        <v>1010082.1917808219</v>
      </c>
      <c r="M37" s="68"/>
      <c r="N37" s="29"/>
      <c r="O37" s="6"/>
      <c r="P37" s="35">
        <f t="shared" si="4"/>
        <v>827717.55639715481</v>
      </c>
      <c r="Q37" s="36">
        <f t="shared" si="5"/>
        <v>0.82771755639715483</v>
      </c>
      <c r="R37" s="48">
        <f>+L37</f>
        <v>1010082.1917808219</v>
      </c>
    </row>
    <row r="38" spans="1:18" ht="19.5" customHeight="1" x14ac:dyDescent="0.25">
      <c r="A38" s="22"/>
      <c r="B38" s="6"/>
      <c r="C38" s="8"/>
      <c r="D38" s="60"/>
      <c r="E38" s="18"/>
      <c r="F38" s="18">
        <f>+SUM(F17:F37)</f>
        <v>1826</v>
      </c>
      <c r="G38" s="61">
        <f>+G37-H37</f>
        <v>0</v>
      </c>
      <c r="H38" s="62">
        <f>+SUM(H18:H37)</f>
        <v>1000000</v>
      </c>
      <c r="I38" s="63">
        <f>+SUM(I18:I37)</f>
        <v>1</v>
      </c>
      <c r="J38" s="19"/>
      <c r="K38" s="62">
        <f>+SUM(K18:K37)</f>
        <v>200109.58904109587</v>
      </c>
      <c r="L38" s="64"/>
      <c r="M38" s="6"/>
      <c r="N38" s="29"/>
      <c r="O38" s="6"/>
      <c r="P38" s="39"/>
      <c r="Q38" s="40">
        <f>SUM(Q18:Q37)</f>
        <v>0.99999999655761751</v>
      </c>
    </row>
    <row r="39" spans="1:18" ht="19.5" customHeight="1" thickBot="1" x14ac:dyDescent="0.3">
      <c r="A39" s="22"/>
      <c r="B39" s="6"/>
      <c r="C39" s="6"/>
      <c r="D39" s="6"/>
      <c r="E39" s="6"/>
      <c r="F39" s="6"/>
      <c r="G39" s="6"/>
      <c r="H39" s="6"/>
      <c r="I39" s="6"/>
      <c r="J39" s="6"/>
      <c r="K39" s="6"/>
      <c r="L39" s="6"/>
      <c r="M39" s="6"/>
      <c r="N39" s="29"/>
      <c r="O39" s="6"/>
      <c r="P39" s="39"/>
      <c r="Q39" s="39"/>
    </row>
    <row r="40" spans="1:18" s="6" customFormat="1" ht="19.5" customHeight="1" x14ac:dyDescent="0.25">
      <c r="B40" s="21"/>
      <c r="C40" s="21"/>
      <c r="D40" s="21"/>
      <c r="E40" s="21"/>
      <c r="F40" s="21"/>
      <c r="G40" s="21"/>
      <c r="H40" s="21"/>
      <c r="I40" s="21"/>
      <c r="J40" s="21"/>
      <c r="K40" s="21"/>
      <c r="L40" s="21"/>
      <c r="M40" s="21"/>
      <c r="N40" s="30"/>
    </row>
    <row r="41" spans="1:18" ht="19.5" customHeight="1" x14ac:dyDescent="0.25">
      <c r="A41" s="6"/>
      <c r="B41" s="102" t="s">
        <v>21</v>
      </c>
      <c r="C41" s="103"/>
      <c r="D41" s="103"/>
      <c r="E41" s="103"/>
      <c r="F41" s="103"/>
      <c r="G41" s="103"/>
      <c r="H41" s="103"/>
      <c r="I41" s="103"/>
      <c r="J41" s="103"/>
      <c r="K41" s="103"/>
      <c r="L41" s="103"/>
      <c r="M41" s="104"/>
      <c r="N41" s="30"/>
      <c r="O41" s="6"/>
    </row>
    <row r="42" spans="1:18" ht="19.5" customHeight="1" x14ac:dyDescent="0.25">
      <c r="A42" s="6"/>
      <c r="B42" s="105"/>
      <c r="C42" s="106"/>
      <c r="D42" s="106"/>
      <c r="E42" s="106"/>
      <c r="F42" s="106"/>
      <c r="G42" s="106"/>
      <c r="H42" s="106"/>
      <c r="I42" s="106"/>
      <c r="J42" s="106"/>
      <c r="K42" s="106"/>
      <c r="L42" s="106"/>
      <c r="M42" s="107"/>
      <c r="N42" s="30"/>
      <c r="O42" s="6"/>
    </row>
    <row r="43" spans="1:18" ht="19.5" customHeight="1" x14ac:dyDescent="0.25">
      <c r="B43" s="105"/>
      <c r="C43" s="106"/>
      <c r="D43" s="106"/>
      <c r="E43" s="106"/>
      <c r="F43" s="106"/>
      <c r="G43" s="106"/>
      <c r="H43" s="106"/>
      <c r="I43" s="106"/>
      <c r="J43" s="106"/>
      <c r="K43" s="106"/>
      <c r="L43" s="106"/>
      <c r="M43" s="107"/>
    </row>
    <row r="44" spans="1:18" ht="19.5" customHeight="1" x14ac:dyDescent="0.25">
      <c r="B44" s="105"/>
      <c r="C44" s="106"/>
      <c r="D44" s="106"/>
      <c r="E44" s="106"/>
      <c r="F44" s="106"/>
      <c r="G44" s="106"/>
      <c r="H44" s="106"/>
      <c r="I44" s="106"/>
      <c r="J44" s="106"/>
      <c r="K44" s="106"/>
      <c r="L44" s="106"/>
      <c r="M44" s="107"/>
    </row>
    <row r="45" spans="1:18" ht="19.5" customHeight="1" x14ac:dyDescent="0.25">
      <c r="B45" s="105"/>
      <c r="C45" s="106"/>
      <c r="D45" s="106"/>
      <c r="E45" s="106"/>
      <c r="F45" s="106"/>
      <c r="G45" s="106"/>
      <c r="H45" s="106"/>
      <c r="I45" s="106"/>
      <c r="J45" s="106"/>
      <c r="K45" s="106"/>
      <c r="L45" s="106"/>
      <c r="M45" s="107"/>
    </row>
    <row r="46" spans="1:18" ht="19.5" customHeight="1" x14ac:dyDescent="0.25">
      <c r="B46" s="108"/>
      <c r="C46" s="109"/>
      <c r="D46" s="109"/>
      <c r="E46" s="109"/>
      <c r="F46" s="109"/>
      <c r="G46" s="109"/>
      <c r="H46" s="109"/>
      <c r="I46" s="109"/>
      <c r="J46" s="109"/>
      <c r="K46" s="109"/>
      <c r="L46" s="109"/>
      <c r="M46" s="110"/>
    </row>
    <row r="47" spans="1:18" ht="19.5" customHeight="1" x14ac:dyDescent="0.25">
      <c r="B47" s="100"/>
      <c r="C47" s="100"/>
      <c r="D47" s="100"/>
    </row>
    <row r="51" spans="5:5" ht="19.5" customHeight="1" x14ac:dyDescent="0.25">
      <c r="E51" s="41"/>
    </row>
    <row r="52" spans="5:5" ht="19.5" customHeight="1" x14ac:dyDescent="0.25">
      <c r="E52" s="41"/>
    </row>
    <row r="53" spans="5:5" ht="19.5" customHeight="1" x14ac:dyDescent="0.25">
      <c r="E53" s="41"/>
    </row>
    <row r="54" spans="5:5" ht="19.5" customHeight="1" x14ac:dyDescent="0.25">
      <c r="E54" s="41"/>
    </row>
    <row r="55" spans="5:5" ht="19.5" customHeight="1" x14ac:dyDescent="0.25">
      <c r="E55" s="41"/>
    </row>
    <row r="56" spans="5:5" ht="19.5" customHeight="1" x14ac:dyDescent="0.25">
      <c r="E56" s="41"/>
    </row>
  </sheetData>
  <sheetProtection algorithmName="SHA-512" hashValue="J3xF05zLz6pPW19yHdSJyXovZwkBbM+VcGDTYLIiT/rTsuMSOIp2pIh8ShgHpEkAzehR06zySw1/nDAyvkmH/w==" saltValue="FWaWIugT1ies6xUInaU3Vg==" spinCount="100000" sheet="1" selectLockedCells="1"/>
  <protectedRanges>
    <protectedRange sqref="H8" name="Rango1"/>
  </protectedRanges>
  <mergeCells count="7">
    <mergeCell ref="P16:Q16"/>
    <mergeCell ref="B41:M46"/>
    <mergeCell ref="B47:D47"/>
    <mergeCell ref="J2:K2"/>
    <mergeCell ref="K4:M4"/>
    <mergeCell ref="J6:K6"/>
    <mergeCell ref="D3:F3"/>
  </mergeCells>
  <pageMargins left="0.24" right="0.33"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Clase 4 Adic</vt:lpstr>
      <vt:lpstr>Clase 7</vt:lpstr>
      <vt:lpstr>'Clase 4 Adic'!_DV_M3</vt:lpstr>
      <vt:lpstr>'Clase 7'!_DV_M3</vt:lpstr>
      <vt:lpstr>'Clase 4 Adic'!Área_de_impresión</vt:lpstr>
      <vt:lpstr>'Clase 7'!Área_de_impresión</vt:lpstr>
    </vt:vector>
  </TitlesOfParts>
  <Company>Banco Itau Argentina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Ponieman</dc:creator>
  <cp:lastModifiedBy>clara finger</cp:lastModifiedBy>
  <cp:lastPrinted>2012-07-11T16:27:23Z</cp:lastPrinted>
  <dcterms:created xsi:type="dcterms:W3CDTF">2012-05-11T18:43:00Z</dcterms:created>
  <dcterms:modified xsi:type="dcterms:W3CDTF">2020-11-16T15:49:37Z</dcterms:modified>
</cp:coreProperties>
</file>