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cba.usr.bpba\files\1785MercadodeCapitales\EMISIONES\CRESCERE FF (SYNGENTA)\Serie VIII\Micrositio\"/>
    </mc:Choice>
  </mc:AlternateContent>
  <bookViews>
    <workbookView xWindow="0" yWindow="0" windowWidth="15552" windowHeight="9300"/>
  </bookViews>
  <sheets>
    <sheet name="VDFA" sheetId="1" r:id="rId1"/>
    <sheet name="VDFB" sheetId="3" r:id="rId2"/>
  </sheets>
  <definedNames>
    <definedName name="_xlnm.Print_Area" localSheetId="0">VDFA!$C$1:$H$20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8" i="3"/>
  <c r="E19" i="3" s="1"/>
  <c r="D18" i="3"/>
  <c r="D19" i="3" s="1"/>
  <c r="E18" i="1"/>
  <c r="D18" i="1"/>
  <c r="I18" i="1" l="1"/>
  <c r="A18" i="3" l="1"/>
  <c r="K18" i="3" l="1"/>
  <c r="H17" i="3"/>
  <c r="H18" i="3" s="1"/>
  <c r="G17" i="3"/>
  <c r="F18" i="3" l="1"/>
  <c r="G18" i="3" l="1"/>
  <c r="F19" i="3"/>
  <c r="H9" i="3"/>
  <c r="H10" i="3" s="1"/>
  <c r="L18" i="3" l="1"/>
  <c r="L17" i="3" s="1"/>
  <c r="G19" i="3"/>
  <c r="M18" i="3" l="1"/>
  <c r="M17" i="3" s="1"/>
  <c r="N17" i="3"/>
  <c r="H12" i="3" s="1"/>
  <c r="D19" i="1" l="1"/>
  <c r="H17" i="1"/>
  <c r="H18" i="1" s="1"/>
  <c r="F18" i="1" l="1"/>
  <c r="G18" i="1" s="1"/>
  <c r="J18" i="1" s="1"/>
  <c r="K18" i="1" s="1"/>
  <c r="G19" i="1" l="1"/>
  <c r="K17" i="1"/>
  <c r="E19" i="1"/>
  <c r="H9" i="1"/>
  <c r="H10" i="1" s="1"/>
  <c r="J17" i="1"/>
  <c r="F19" i="1"/>
  <c r="J19" i="1" l="1"/>
  <c r="K19" i="1" s="1"/>
  <c r="H12" i="1" s="1"/>
  <c r="L18" i="1"/>
  <c r="L19" i="1" l="1"/>
</calcChain>
</file>

<file path=xl/sharedStrings.xml><?xml version="1.0" encoding="utf-8"?>
<sst xmlns="http://schemas.openxmlformats.org/spreadsheetml/2006/main" count="32" uniqueCount="17">
  <si>
    <t>VN VDFA</t>
  </si>
  <si>
    <t>Tasa a Licitar</t>
  </si>
  <si>
    <t>Tir Proy</t>
  </si>
  <si>
    <t>TNA</t>
  </si>
  <si>
    <t>Duration meses</t>
  </si>
  <si>
    <t>Fecha de Pago</t>
  </si>
  <si>
    <t>Amortizacion</t>
  </si>
  <si>
    <t>Intereses</t>
  </si>
  <si>
    <t>Total</t>
  </si>
  <si>
    <t xml:space="preserve">Flujo </t>
  </si>
  <si>
    <t>Saldo de Capital</t>
  </si>
  <si>
    <t>VDF A</t>
  </si>
  <si>
    <t>en carácter de Fiduciante y Agente de Gestión de Cobro e Información</t>
  </si>
  <si>
    <t>en su carácter de Colocador</t>
  </si>
  <si>
    <t>VDF B</t>
  </si>
  <si>
    <t>FF Crescere VIII - VRDA</t>
  </si>
  <si>
    <t>FF Crescere VIII - VRDB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</si>
</sst>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.00_);_(* \(#,##0.00\);_(* &quot;-&quot;??_);_(@_)"/>
    <numFmt numFmtId="165" formatCode="[$USD]\ #,##0_);\([$USD]\ #,##0\)"/>
    <numFmt numFmtId="166" formatCode="[$USD]\ #,##0"/>
    <numFmt numFmtId="167" formatCode="[$USD]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FFFF"/>
      <name val="Calibri"/>
      <family val="2"/>
    </font>
    <font>
      <sz val="11"/>
      <color theme="1"/>
      <name val="Calibri"/>
      <family val="2"/>
    </font>
    <font>
      <b/>
      <sz val="12"/>
      <color rgb="FF77933C"/>
      <name val="Calibri"/>
      <family val="2"/>
    </font>
    <font>
      <sz val="20"/>
      <color rgb="FFFFFFFF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4C627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0" fontId="3" fillId="2" borderId="2" xfId="0" applyFont="1" applyFill="1" applyBorder="1"/>
    <xf numFmtId="10" fontId="0" fillId="0" borderId="0" xfId="2" applyNumberFormat="1" applyFont="1"/>
    <xf numFmtId="10" fontId="3" fillId="2" borderId="3" xfId="2" applyNumberFormat="1" applyFont="1" applyFill="1" applyBorder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14" fontId="3" fillId="2" borderId="4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0" fillId="0" borderId="0" xfId="1" applyFont="1"/>
    <xf numFmtId="164" fontId="3" fillId="2" borderId="0" xfId="0" applyNumberFormat="1" applyFont="1" applyFill="1"/>
    <xf numFmtId="164" fontId="0" fillId="0" borderId="0" xfId="0" applyNumberFormat="1"/>
    <xf numFmtId="164" fontId="3" fillId="2" borderId="3" xfId="1" applyNumberFormat="1" applyFont="1" applyFill="1" applyBorder="1"/>
    <xf numFmtId="0" fontId="3" fillId="2" borderId="4" xfId="0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166" fontId="3" fillId="2" borderId="4" xfId="0" applyNumberFormat="1" applyFont="1" applyFill="1" applyBorder="1" applyAlignment="1">
      <alignment horizontal="right"/>
    </xf>
    <xf numFmtId="166" fontId="3" fillId="2" borderId="5" xfId="0" applyNumberFormat="1" applyFont="1" applyFill="1" applyBorder="1" applyAlignment="1">
      <alignment horizontal="right"/>
    </xf>
    <xf numFmtId="166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10" fontId="3" fillId="5" borderId="3" xfId="0" applyNumberFormat="1" applyFont="1" applyFill="1" applyBorder="1" applyProtection="1">
      <protection locked="0"/>
    </xf>
    <xf numFmtId="165" fontId="3" fillId="2" borderId="0" xfId="0" applyNumberFormat="1" applyFont="1" applyFill="1"/>
    <xf numFmtId="164" fontId="3" fillId="2" borderId="0" xfId="1" applyFont="1" applyFill="1"/>
    <xf numFmtId="43" fontId="8" fillId="2" borderId="0" xfId="0" applyNumberFormat="1" applyFont="1" applyFill="1"/>
    <xf numFmtId="167" fontId="3" fillId="2" borderId="4" xfId="0" applyNumberFormat="1" applyFont="1" applyFill="1" applyBorder="1" applyAlignment="1">
      <alignment horizontal="right"/>
    </xf>
    <xf numFmtId="43" fontId="3" fillId="2" borderId="0" xfId="0" applyNumberFormat="1" applyFont="1" applyFill="1"/>
    <xf numFmtId="14" fontId="3" fillId="2" borderId="0" xfId="0" applyNumberFormat="1" applyFont="1" applyFill="1"/>
    <xf numFmtId="165" fontId="3" fillId="5" borderId="3" xfId="1" applyNumberFormat="1" applyFont="1" applyFill="1" applyBorder="1" applyProtection="1">
      <protection locked="0"/>
    </xf>
    <xf numFmtId="0" fontId="3" fillId="2" borderId="0" xfId="0" applyFont="1" applyFill="1" applyBorder="1"/>
    <xf numFmtId="164" fontId="3" fillId="2" borderId="0" xfId="1" applyNumberFormat="1" applyFont="1" applyFill="1" applyBorder="1"/>
    <xf numFmtId="10" fontId="3" fillId="2" borderId="0" xfId="2" applyNumberFormat="1" applyFont="1" applyFill="1" applyBorder="1"/>
    <xf numFmtId="10" fontId="3" fillId="2" borderId="0" xfId="0" applyNumberFormat="1" applyFont="1" applyFill="1"/>
    <xf numFmtId="0" fontId="4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EDEDED"/>
      <color rgb="FFD0D0D0"/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154741</xdr:rowOff>
    </xdr:from>
    <xdr:to>
      <xdr:col>4</xdr:col>
      <xdr:colOff>227541</xdr:colOff>
      <xdr:row>5</xdr:row>
      <xdr:rowOff>139064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488116"/>
          <a:ext cx="2675466" cy="784423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2</xdr:row>
      <xdr:rowOff>0</xdr:rowOff>
    </xdr:from>
    <xdr:to>
      <xdr:col>7</xdr:col>
      <xdr:colOff>1024678</xdr:colOff>
      <xdr:row>5</xdr:row>
      <xdr:rowOff>90456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81550" y="533400"/>
          <a:ext cx="2998258" cy="690531"/>
        </a:xfrm>
        <a:prstGeom prst="rect">
          <a:avLst/>
        </a:prstGeom>
      </xdr:spPr>
    </xdr:pic>
    <xdr:clientData/>
  </xdr:twoCellAnchor>
  <xdr:twoCellAnchor>
    <xdr:from>
      <xdr:col>2</xdr:col>
      <xdr:colOff>18158</xdr:colOff>
      <xdr:row>19</xdr:row>
      <xdr:rowOff>182880</xdr:rowOff>
    </xdr:from>
    <xdr:to>
      <xdr:col>3</xdr:col>
      <xdr:colOff>843916</xdr:colOff>
      <xdr:row>22</xdr:row>
      <xdr:rowOff>30480</xdr:rowOff>
    </xdr:to>
    <xdr:sp macro="" textlink="">
      <xdr:nvSpPr>
        <xdr:cNvPr id="7" name="21 CuadroTexto"/>
        <xdr:cNvSpPr txBox="1"/>
      </xdr:nvSpPr>
      <xdr:spPr>
        <a:xfrm>
          <a:off x="2342258" y="4335780"/>
          <a:ext cx="2204978" cy="441960"/>
        </a:xfrm>
        <a:prstGeom prst="rect">
          <a:avLst/>
        </a:prstGeom>
        <a:gradFill flip="none" rotWithShape="1">
          <a:gsLst>
            <a:gs pos="0">
              <a:srgbClr val="BCBCBC"/>
            </a:gs>
            <a:gs pos="35000">
              <a:srgbClr val="D0D0D0"/>
            </a:gs>
            <a:gs pos="100000">
              <a:srgbClr val="EDEDED"/>
            </a:gs>
          </a:gsLst>
          <a:lin ang="16200000" scaled="0"/>
          <a:tileRect/>
        </a:gra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1100" b="1">
              <a:latin typeface="Calibri" pitchFamily="34" charset="0"/>
              <a:ea typeface="Times New Roman" pitchFamily="18" charset="0"/>
            </a:rPr>
            <a:t>Período de difusión:</a:t>
          </a:r>
        </a:p>
        <a:p>
          <a:pPr algn="ctr"/>
          <a:r>
            <a:rPr lang="es-AR" sz="1100">
              <a:solidFill>
                <a:schemeClr val="tx1"/>
              </a:solidFill>
              <a:latin typeface="Calibri" pitchFamily="34" charset="0"/>
              <a:ea typeface="Times New Roman" pitchFamily="18" charset="0"/>
            </a:rPr>
            <a:t>26 al 28 de agosto de 2019</a:t>
          </a:r>
        </a:p>
      </xdr:txBody>
    </xdr:sp>
    <xdr:clientData/>
  </xdr:twoCellAnchor>
  <xdr:twoCellAnchor>
    <xdr:from>
      <xdr:col>3</xdr:col>
      <xdr:colOff>1068301</xdr:colOff>
      <xdr:row>19</xdr:row>
      <xdr:rowOff>190500</xdr:rowOff>
    </xdr:from>
    <xdr:to>
      <xdr:col>5</xdr:col>
      <xdr:colOff>975361</xdr:colOff>
      <xdr:row>22</xdr:row>
      <xdr:rowOff>32926</xdr:rowOff>
    </xdr:to>
    <xdr:sp macro="" textlink="">
      <xdr:nvSpPr>
        <xdr:cNvPr id="8" name="23 CuadroTexto"/>
        <xdr:cNvSpPr txBox="1"/>
      </xdr:nvSpPr>
      <xdr:spPr>
        <a:xfrm>
          <a:off x="4771621" y="4343400"/>
          <a:ext cx="2215920" cy="436786"/>
        </a:xfrm>
        <a:prstGeom prst="rect">
          <a:avLst/>
        </a:prstGeom>
        <a:gradFill flip="none" rotWithShape="1">
          <a:gsLst>
            <a:gs pos="0">
              <a:srgbClr val="BCBCBC"/>
            </a:gs>
            <a:gs pos="35000">
              <a:srgbClr val="D0D0D0"/>
            </a:gs>
            <a:gs pos="100000">
              <a:srgbClr val="EDEDED"/>
            </a:gs>
          </a:gsLst>
          <a:lin ang="16200000" scaled="1"/>
          <a:tileRect/>
        </a:gra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1100" b="1">
              <a:latin typeface="Calibri" pitchFamily="34" charset="0"/>
              <a:ea typeface="Times New Roman" pitchFamily="18" charset="0"/>
            </a:rPr>
            <a:t>Fecha de licitación:</a:t>
          </a:r>
        </a:p>
        <a:p>
          <a:pPr algn="ctr"/>
          <a:r>
            <a:rPr lang="es-AR" sz="1100">
              <a:solidFill>
                <a:schemeClr val="tx1"/>
              </a:solidFill>
              <a:latin typeface="Calibri" pitchFamily="34" charset="0"/>
              <a:ea typeface="Times New Roman" pitchFamily="18" charset="0"/>
            </a:rPr>
            <a:t>29</a:t>
          </a:r>
          <a:r>
            <a:rPr lang="es-AR" sz="1100" baseline="0">
              <a:solidFill>
                <a:schemeClr val="tx1"/>
              </a:solidFill>
              <a:latin typeface="Calibri" pitchFamily="34" charset="0"/>
              <a:ea typeface="Times New Roman" pitchFamily="18" charset="0"/>
            </a:rPr>
            <a:t> de agosto </a:t>
          </a:r>
          <a:r>
            <a:rPr lang="es-AR" sz="1100">
              <a:solidFill>
                <a:schemeClr val="tx1"/>
              </a:solidFill>
              <a:latin typeface="Calibri" pitchFamily="34" charset="0"/>
              <a:ea typeface="Times New Roman" pitchFamily="18" charset="0"/>
            </a:rPr>
            <a:t>2019 (de 10 a 16 hs.)</a:t>
          </a:r>
        </a:p>
      </xdr:txBody>
    </xdr:sp>
    <xdr:clientData/>
  </xdr:twoCellAnchor>
  <xdr:twoCellAnchor>
    <xdr:from>
      <xdr:col>6</xdr:col>
      <xdr:colOff>99060</xdr:colOff>
      <xdr:row>19</xdr:row>
      <xdr:rowOff>186690</xdr:rowOff>
    </xdr:from>
    <xdr:to>
      <xdr:col>8</xdr:col>
      <xdr:colOff>0</xdr:colOff>
      <xdr:row>22</xdr:row>
      <xdr:rowOff>29116</xdr:rowOff>
    </xdr:to>
    <xdr:sp macro="" textlink="">
      <xdr:nvSpPr>
        <xdr:cNvPr id="9" name="22 CuadroTexto"/>
        <xdr:cNvSpPr txBox="1"/>
      </xdr:nvSpPr>
      <xdr:spPr>
        <a:xfrm>
          <a:off x="7216140" y="4339590"/>
          <a:ext cx="2225040" cy="436786"/>
        </a:xfrm>
        <a:prstGeom prst="rect">
          <a:avLst/>
        </a:prstGeom>
        <a:gradFill flip="none" rotWithShape="1">
          <a:gsLst>
            <a:gs pos="0">
              <a:srgbClr val="BCBCBC"/>
            </a:gs>
            <a:gs pos="35000">
              <a:srgbClr val="D0D0D0"/>
            </a:gs>
            <a:gs pos="100000">
              <a:srgbClr val="EDEDED"/>
            </a:gs>
          </a:gsLst>
          <a:lin ang="16200000" scaled="0"/>
          <a:tileRect/>
        </a:gra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1100" b="1">
              <a:latin typeface="Calibri" pitchFamily="34" charset="0"/>
              <a:ea typeface="Times New Roman" pitchFamily="18" charset="0"/>
            </a:rPr>
            <a:t>Fecha de liquidación:</a:t>
          </a:r>
        </a:p>
        <a:p>
          <a:pPr algn="ctr"/>
          <a:r>
            <a:rPr lang="es-AR" sz="1100">
              <a:solidFill>
                <a:schemeClr val="tx1"/>
              </a:solidFill>
              <a:latin typeface="Calibri" pitchFamily="34" charset="0"/>
              <a:ea typeface="Times New Roman" pitchFamily="18" charset="0"/>
            </a:rPr>
            <a:t>30 de agosto de 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154741</xdr:rowOff>
    </xdr:from>
    <xdr:to>
      <xdr:col>4</xdr:col>
      <xdr:colOff>227541</xdr:colOff>
      <xdr:row>5</xdr:row>
      <xdr:rowOff>139064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488116"/>
          <a:ext cx="2675466" cy="784423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2</xdr:row>
      <xdr:rowOff>0</xdr:rowOff>
    </xdr:from>
    <xdr:to>
      <xdr:col>7</xdr:col>
      <xdr:colOff>1055158</xdr:colOff>
      <xdr:row>5</xdr:row>
      <xdr:rowOff>90456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9200" y="533400"/>
          <a:ext cx="2998258" cy="690531"/>
        </a:xfrm>
        <a:prstGeom prst="rect">
          <a:avLst/>
        </a:prstGeom>
      </xdr:spPr>
    </xdr:pic>
    <xdr:clientData/>
  </xdr:twoCellAnchor>
  <xdr:twoCellAnchor>
    <xdr:from>
      <xdr:col>2</xdr:col>
      <xdr:colOff>10916</xdr:colOff>
      <xdr:row>20</xdr:row>
      <xdr:rowOff>19050</xdr:rowOff>
    </xdr:from>
    <xdr:to>
      <xdr:col>3</xdr:col>
      <xdr:colOff>878205</xdr:colOff>
      <xdr:row>22</xdr:row>
      <xdr:rowOff>64770</xdr:rowOff>
    </xdr:to>
    <xdr:sp macro="" textlink="">
      <xdr:nvSpPr>
        <xdr:cNvPr id="7" name="21 CuadroTexto"/>
        <xdr:cNvSpPr txBox="1"/>
      </xdr:nvSpPr>
      <xdr:spPr>
        <a:xfrm>
          <a:off x="1268216" y="4370070"/>
          <a:ext cx="2246509" cy="441960"/>
        </a:xfrm>
        <a:prstGeom prst="rect">
          <a:avLst/>
        </a:prstGeom>
        <a:gradFill flip="none" rotWithShape="1">
          <a:gsLst>
            <a:gs pos="0">
              <a:srgbClr val="BCBCBC"/>
            </a:gs>
            <a:gs pos="35000">
              <a:srgbClr val="D0D0D0"/>
            </a:gs>
            <a:gs pos="100000">
              <a:srgbClr val="EDEDED"/>
            </a:gs>
          </a:gsLst>
          <a:lin ang="16200000" scaled="0"/>
          <a:tileRect/>
        </a:gra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1100" b="1">
              <a:latin typeface="Calibri" pitchFamily="34" charset="0"/>
              <a:ea typeface="Times New Roman" pitchFamily="18" charset="0"/>
            </a:rPr>
            <a:t>Período de difusión:</a:t>
          </a:r>
        </a:p>
        <a:p>
          <a:pPr algn="ctr"/>
          <a:r>
            <a:rPr lang="es-AR" sz="1100">
              <a:solidFill>
                <a:schemeClr val="tx1"/>
              </a:solidFill>
              <a:latin typeface="Calibri" pitchFamily="34" charset="0"/>
              <a:ea typeface="Times New Roman" pitchFamily="18" charset="0"/>
            </a:rPr>
            <a:t>26 al 28 de agosto de 2019</a:t>
          </a:r>
        </a:p>
      </xdr:txBody>
    </xdr:sp>
    <xdr:clientData/>
  </xdr:twoCellAnchor>
  <xdr:twoCellAnchor>
    <xdr:from>
      <xdr:col>3</xdr:col>
      <xdr:colOff>999891</xdr:colOff>
      <xdr:row>20</xdr:row>
      <xdr:rowOff>19050</xdr:rowOff>
    </xdr:from>
    <xdr:to>
      <xdr:col>5</xdr:col>
      <xdr:colOff>986789</xdr:colOff>
      <xdr:row>22</xdr:row>
      <xdr:rowOff>59596</xdr:rowOff>
    </xdr:to>
    <xdr:sp macro="" textlink="">
      <xdr:nvSpPr>
        <xdr:cNvPr id="8" name="23 CuadroTexto"/>
        <xdr:cNvSpPr txBox="1"/>
      </xdr:nvSpPr>
      <xdr:spPr>
        <a:xfrm>
          <a:off x="3636411" y="4370070"/>
          <a:ext cx="2257658" cy="436786"/>
        </a:xfrm>
        <a:prstGeom prst="rect">
          <a:avLst/>
        </a:prstGeom>
        <a:gradFill flip="none" rotWithShape="1">
          <a:gsLst>
            <a:gs pos="0">
              <a:srgbClr val="BCBCBC"/>
            </a:gs>
            <a:gs pos="35000">
              <a:srgbClr val="D0D0D0"/>
            </a:gs>
            <a:gs pos="100000">
              <a:srgbClr val="EDEDED"/>
            </a:gs>
          </a:gsLst>
          <a:lin ang="16200000" scaled="1"/>
          <a:tileRect/>
        </a:gra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1100" b="1">
              <a:latin typeface="Calibri" pitchFamily="34" charset="0"/>
              <a:ea typeface="Times New Roman" pitchFamily="18" charset="0"/>
            </a:rPr>
            <a:t>Fecha de licitación:</a:t>
          </a:r>
        </a:p>
        <a:p>
          <a:pPr algn="ctr"/>
          <a:r>
            <a:rPr lang="es-AR" sz="1100">
              <a:solidFill>
                <a:schemeClr val="tx1"/>
              </a:solidFill>
              <a:latin typeface="Calibri" pitchFamily="34" charset="0"/>
              <a:ea typeface="Times New Roman" pitchFamily="18" charset="0"/>
            </a:rPr>
            <a:t>29</a:t>
          </a:r>
          <a:r>
            <a:rPr lang="es-AR" sz="1100" baseline="0">
              <a:solidFill>
                <a:schemeClr val="tx1"/>
              </a:solidFill>
              <a:latin typeface="Calibri" pitchFamily="34" charset="0"/>
              <a:ea typeface="Times New Roman" pitchFamily="18" charset="0"/>
            </a:rPr>
            <a:t> de agosto </a:t>
          </a:r>
          <a:r>
            <a:rPr lang="es-AR" sz="1100">
              <a:solidFill>
                <a:schemeClr val="tx1"/>
              </a:solidFill>
              <a:latin typeface="Calibri" pitchFamily="34" charset="0"/>
              <a:ea typeface="Times New Roman" pitchFamily="18" charset="0"/>
            </a:rPr>
            <a:t>2019 (de 10 a 16 hs.)</a:t>
          </a:r>
        </a:p>
      </xdr:txBody>
    </xdr:sp>
    <xdr:clientData/>
  </xdr:twoCellAnchor>
  <xdr:twoCellAnchor>
    <xdr:from>
      <xdr:col>6</xdr:col>
      <xdr:colOff>60960</xdr:colOff>
      <xdr:row>20</xdr:row>
      <xdr:rowOff>30480</xdr:rowOff>
    </xdr:from>
    <xdr:to>
      <xdr:col>7</xdr:col>
      <xdr:colOff>1139190</xdr:colOff>
      <xdr:row>22</xdr:row>
      <xdr:rowOff>71026</xdr:rowOff>
    </xdr:to>
    <xdr:sp macro="" textlink="">
      <xdr:nvSpPr>
        <xdr:cNvPr id="9" name="22 CuadroTexto"/>
        <xdr:cNvSpPr txBox="1"/>
      </xdr:nvSpPr>
      <xdr:spPr>
        <a:xfrm>
          <a:off x="6042660" y="4381500"/>
          <a:ext cx="2266950" cy="436786"/>
        </a:xfrm>
        <a:prstGeom prst="rect">
          <a:avLst/>
        </a:prstGeom>
        <a:gradFill flip="none" rotWithShape="1">
          <a:gsLst>
            <a:gs pos="0">
              <a:srgbClr val="BCBCBC"/>
            </a:gs>
            <a:gs pos="35000">
              <a:srgbClr val="D0D0D0"/>
            </a:gs>
            <a:gs pos="100000">
              <a:srgbClr val="EDEDED"/>
            </a:gs>
          </a:gsLst>
          <a:lin ang="16200000" scaled="0"/>
          <a:tileRect/>
        </a:gra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1100" b="1">
              <a:latin typeface="Calibri" pitchFamily="34" charset="0"/>
              <a:ea typeface="Times New Roman" pitchFamily="18" charset="0"/>
            </a:rPr>
            <a:t>Fecha de liquidación:</a:t>
          </a:r>
        </a:p>
        <a:p>
          <a:pPr algn="ctr"/>
          <a:r>
            <a:rPr lang="es-AR" sz="1100">
              <a:solidFill>
                <a:schemeClr val="tx1"/>
              </a:solidFill>
              <a:latin typeface="Calibri" pitchFamily="34" charset="0"/>
              <a:ea typeface="Times New Roman" pitchFamily="18" charset="0"/>
            </a:rPr>
            <a:t>30 de agosto de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B1" workbookViewId="0">
      <selection activeCell="D9" sqref="D9"/>
    </sheetView>
  </sheetViews>
  <sheetFormatPr baseColWidth="10" defaultColWidth="11.44140625" defaultRowHeight="15.6" x14ac:dyDescent="0.3"/>
  <cols>
    <col min="1" max="1" width="15.5546875" style="1" bestFit="1" customWidth="1"/>
    <col min="2" max="2" width="18.33203125" style="1" customWidth="1"/>
    <col min="3" max="3" width="20.109375" style="1" bestFit="1" customWidth="1"/>
    <col min="4" max="4" width="16.5546875" style="1" bestFit="1" customWidth="1"/>
    <col min="5" max="5" width="17.109375" style="1" bestFit="1" customWidth="1"/>
    <col min="6" max="6" width="16.109375" style="1" bestFit="1" customWidth="1"/>
    <col min="7" max="7" width="17.33203125" style="1" bestFit="1" customWidth="1"/>
    <col min="8" max="8" width="16.5546875" style="1" bestFit="1" customWidth="1"/>
    <col min="9" max="9" width="11.44140625" style="1" hidden="1" customWidth="1"/>
    <col min="10" max="10" width="15.109375" style="1" hidden="1" customWidth="1"/>
    <col min="11" max="11" width="14.44140625" style="1" hidden="1" customWidth="1"/>
    <col min="12" max="12" width="14" style="1" hidden="1" customWidth="1"/>
    <col min="13" max="13" width="11.44140625" style="1" hidden="1" customWidth="1"/>
    <col min="14" max="14" width="12.33203125" style="1" hidden="1" customWidth="1"/>
    <col min="15" max="15" width="15.33203125" style="1" bestFit="1" customWidth="1"/>
    <col min="16" max="16384" width="11.44140625" style="1"/>
  </cols>
  <sheetData>
    <row r="1" spans="1:14" ht="25.8" x14ac:dyDescent="0.3">
      <c r="C1" s="34" t="s">
        <v>15</v>
      </c>
      <c r="D1" s="34"/>
      <c r="E1" s="34"/>
      <c r="F1" s="34"/>
      <c r="G1" s="34"/>
      <c r="H1" s="34"/>
    </row>
    <row r="7" spans="1:14" ht="30.75" customHeight="1" x14ac:dyDescent="0.3">
      <c r="C7" s="35" t="s">
        <v>12</v>
      </c>
      <c r="D7" s="35"/>
      <c r="E7" s="6"/>
      <c r="F7" s="36" t="s">
        <v>13</v>
      </c>
      <c r="G7" s="36"/>
      <c r="H7" s="36"/>
      <c r="I7" s="6"/>
      <c r="J7" s="6"/>
      <c r="K7" s="6"/>
      <c r="L7" s="6"/>
    </row>
    <row r="9" spans="1:14" x14ac:dyDescent="0.3">
      <c r="C9" s="2" t="s">
        <v>0</v>
      </c>
      <c r="D9" s="28">
        <v>10000</v>
      </c>
      <c r="G9" s="2" t="s">
        <v>2</v>
      </c>
      <c r="H9" s="4">
        <f>+XIRR(G17:G18,C17:C18)</f>
        <v>0.1942989408969879</v>
      </c>
    </row>
    <row r="10" spans="1:14" x14ac:dyDescent="0.3">
      <c r="C10" s="2" t="s">
        <v>1</v>
      </c>
      <c r="D10" s="21">
        <v>0.18</v>
      </c>
      <c r="G10" s="2" t="s">
        <v>3</v>
      </c>
      <c r="H10" s="4">
        <f>+NOMINAL(H9,12)</f>
        <v>0.17887949455714125</v>
      </c>
      <c r="N10" s="32"/>
    </row>
    <row r="12" spans="1:14" x14ac:dyDescent="0.3">
      <c r="G12" s="2" t="s">
        <v>4</v>
      </c>
      <c r="H12" s="14">
        <f>+K19</f>
        <v>1.8410958904109589</v>
      </c>
    </row>
    <row r="13" spans="1:14" x14ac:dyDescent="0.3">
      <c r="G13" s="29"/>
      <c r="H13" s="31"/>
    </row>
    <row r="14" spans="1:14" x14ac:dyDescent="0.3">
      <c r="H14" s="22"/>
    </row>
    <row r="15" spans="1:14" ht="21" x14ac:dyDescent="0.3">
      <c r="A15" s="23"/>
      <c r="C15" s="33" t="s">
        <v>11</v>
      </c>
      <c r="D15" s="33"/>
      <c r="E15" s="33"/>
      <c r="F15" s="33"/>
      <c r="G15" s="33"/>
      <c r="H15" s="33"/>
    </row>
    <row r="16" spans="1:14" x14ac:dyDescent="0.3">
      <c r="A16" s="23"/>
      <c r="C16" s="9" t="s">
        <v>5</v>
      </c>
      <c r="D16" s="9" t="s">
        <v>6</v>
      </c>
      <c r="E16" s="9" t="s">
        <v>7</v>
      </c>
      <c r="F16" s="9" t="s">
        <v>8</v>
      </c>
      <c r="G16" s="9" t="s">
        <v>9</v>
      </c>
      <c r="H16" s="9" t="s">
        <v>10</v>
      </c>
    </row>
    <row r="17" spans="1:14" x14ac:dyDescent="0.3">
      <c r="A17" s="23"/>
      <c r="C17" s="7">
        <v>43707</v>
      </c>
      <c r="D17" s="15"/>
      <c r="E17" s="15"/>
      <c r="F17" s="15"/>
      <c r="G17" s="16">
        <f>-D9</f>
        <v>-10000</v>
      </c>
      <c r="H17" s="16">
        <f>+D9</f>
        <v>10000</v>
      </c>
      <c r="I17" s="23"/>
      <c r="J17" s="23">
        <f>+SUM(J18:J18)</f>
        <v>10018.496955086979</v>
      </c>
      <c r="K17" s="23">
        <f>+SUM(K18:K18)</f>
        <v>1537.0844643421119</v>
      </c>
      <c r="L17" s="23"/>
      <c r="N17" s="23"/>
    </row>
    <row r="18" spans="1:14" x14ac:dyDescent="0.3">
      <c r="A18" s="23"/>
      <c r="B18" s="23"/>
      <c r="C18" s="7">
        <v>43763</v>
      </c>
      <c r="D18" s="17">
        <f>+D9</f>
        <v>10000</v>
      </c>
      <c r="E18" s="25">
        <f>+D9*$D$10*(C18-C17)/365</f>
        <v>276.16438356164383</v>
      </c>
      <c r="F18" s="16">
        <f t="shared" ref="F18" si="0">+E18+D18</f>
        <v>10276.164383561643</v>
      </c>
      <c r="G18" s="16">
        <f>+F18</f>
        <v>10276.164383561643</v>
      </c>
      <c r="H18" s="16">
        <f>+H17-D18</f>
        <v>0</v>
      </c>
      <c r="I18" s="23">
        <f>+(C18-$C$17)/365</f>
        <v>0.15342465753424658</v>
      </c>
      <c r="J18" s="23">
        <f t="shared" ref="J18" si="1">+G18/((1+$D$10)^(I18))</f>
        <v>10018.496955086979</v>
      </c>
      <c r="K18" s="23">
        <f t="shared" ref="K18" si="2">+J18*I18</f>
        <v>1537.0844643421119</v>
      </c>
      <c r="L18" s="23">
        <f t="shared" ref="L18" si="3">+K18/$J$17</f>
        <v>0.15342465753424658</v>
      </c>
    </row>
    <row r="19" spans="1:14" x14ac:dyDescent="0.3">
      <c r="C19" s="10" t="s">
        <v>8</v>
      </c>
      <c r="D19" s="19">
        <f>+SUM(D18:D18)</f>
        <v>10000</v>
      </c>
      <c r="E19" s="19">
        <f>+SUM(E18:E18)</f>
        <v>276.16438356164383</v>
      </c>
      <c r="F19" s="19">
        <f>+SUM(F18:F18)</f>
        <v>10276.164383561643</v>
      </c>
      <c r="G19" s="19">
        <f>+SUM(G18:G18)</f>
        <v>10276.164383561643</v>
      </c>
      <c r="H19" s="20"/>
      <c r="J19" s="26">
        <f>K17/J17</f>
        <v>0.15342465753424658</v>
      </c>
      <c r="K19" s="1">
        <f>+J19*12</f>
        <v>1.8410958904109589</v>
      </c>
      <c r="L19" s="23">
        <f>+SUM(L18:L18)</f>
        <v>0.15342465753424658</v>
      </c>
    </row>
    <row r="26" spans="1:14" x14ac:dyDescent="0.3">
      <c r="D26" s="22"/>
    </row>
    <row r="28" spans="1:14" x14ac:dyDescent="0.3">
      <c r="H28" s="23"/>
    </row>
    <row r="29" spans="1:14" x14ac:dyDescent="0.3">
      <c r="H29" s="23"/>
    </row>
    <row r="30" spans="1:14" x14ac:dyDescent="0.3">
      <c r="H30" s="24"/>
    </row>
    <row r="31" spans="1:14" x14ac:dyDescent="0.3">
      <c r="H31" s="22"/>
    </row>
  </sheetData>
  <sheetProtection sheet="1" objects="1" scenarios="1" selectLockedCells="1"/>
  <mergeCells count="4">
    <mergeCell ref="C15:H15"/>
    <mergeCell ref="C1:H1"/>
    <mergeCell ref="C7:D7"/>
    <mergeCell ref="F7:H7"/>
  </mergeCells>
  <dataValidations count="1">
    <dataValidation type="decimal" showInputMessage="1" showErrorMessage="1" sqref="D10">
      <formula1>0.05</formula1>
      <formula2>0.2</formula2>
    </dataValidation>
  </dataValidations>
  <pageMargins left="0.70866141732283472" right="0.70866141732283472" top="0.74803149606299213" bottom="0.74803149606299213" header="0.31496062992125984" footer="0.31496062992125984"/>
  <pageSetup scale="88" orientation="portrait" verticalDpi="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B4" workbookViewId="0">
      <selection activeCell="D9" sqref="D9"/>
    </sheetView>
  </sheetViews>
  <sheetFormatPr baseColWidth="10" defaultColWidth="8.6640625" defaultRowHeight="15.6" x14ac:dyDescent="0.3"/>
  <cols>
    <col min="1" max="1" width="8.6640625" style="1" hidden="1" customWidth="1"/>
    <col min="2" max="2" width="18.33203125" style="1" customWidth="1"/>
    <col min="3" max="3" width="20.109375" style="1" customWidth="1"/>
    <col min="4" max="5" width="16.5546875" style="1" customWidth="1"/>
    <col min="6" max="6" width="15.6640625" style="1" customWidth="1"/>
    <col min="7" max="7" width="17.33203125" style="1" customWidth="1"/>
    <col min="8" max="8" width="16.6640625" style="1" customWidth="1"/>
    <col min="9" max="9" width="8.6640625" style="1"/>
    <col min="10" max="10" width="8.6640625" style="1" customWidth="1"/>
    <col min="11" max="11" width="8.6640625" style="1" hidden="1" customWidth="1"/>
    <col min="12" max="12" width="14" style="1" hidden="1" customWidth="1"/>
    <col min="13" max="15" width="8.6640625" style="1" hidden="1" customWidth="1"/>
    <col min="16" max="16" width="15.109375" style="1" bestFit="1" customWidth="1"/>
    <col min="17" max="16384" width="8.6640625" style="1"/>
  </cols>
  <sheetData>
    <row r="1" spans="3:16" ht="25.8" x14ac:dyDescent="0.3">
      <c r="C1" s="34" t="s">
        <v>16</v>
      </c>
      <c r="D1" s="34"/>
      <c r="E1" s="34"/>
      <c r="F1" s="34"/>
      <c r="G1" s="34"/>
      <c r="H1" s="34"/>
    </row>
    <row r="7" spans="3:16" ht="30.75" customHeight="1" x14ac:dyDescent="0.3">
      <c r="C7" s="35" t="s">
        <v>12</v>
      </c>
      <c r="D7" s="35"/>
      <c r="E7" s="6"/>
      <c r="F7" s="36" t="s">
        <v>13</v>
      </c>
      <c r="G7" s="36"/>
      <c r="H7" s="36"/>
      <c r="I7" s="6"/>
      <c r="J7" s="6"/>
      <c r="K7" s="6"/>
      <c r="L7" s="6"/>
      <c r="M7" s="6"/>
      <c r="N7" s="6"/>
      <c r="O7" s="6"/>
      <c r="P7" s="6"/>
    </row>
    <row r="9" spans="3:16" x14ac:dyDescent="0.3">
      <c r="C9" s="2" t="s">
        <v>0</v>
      </c>
      <c r="D9" s="28">
        <v>10000</v>
      </c>
      <c r="G9" s="2" t="s">
        <v>2</v>
      </c>
      <c r="H9" s="4">
        <f>+XIRR(G17:G18,C17:C18)</f>
        <v>0.21773535609245298</v>
      </c>
      <c r="P9" s="23"/>
    </row>
    <row r="10" spans="3:16" x14ac:dyDescent="0.3">
      <c r="C10" s="2" t="s">
        <v>1</v>
      </c>
      <c r="D10" s="21">
        <v>0.2</v>
      </c>
      <c r="G10" s="2" t="s">
        <v>3</v>
      </c>
      <c r="H10" s="4">
        <f>+NOMINAL(H9,12)</f>
        <v>0.19861867712222558</v>
      </c>
      <c r="P10" s="23"/>
    </row>
    <row r="12" spans="3:16" x14ac:dyDescent="0.3">
      <c r="G12" s="2" t="s">
        <v>4</v>
      </c>
      <c r="H12" s="14">
        <f>+N17</f>
        <v>1.8410958904109589</v>
      </c>
    </row>
    <row r="13" spans="3:16" x14ac:dyDescent="0.3">
      <c r="G13" s="29"/>
      <c r="H13" s="30"/>
    </row>
    <row r="15" spans="3:16" ht="21" x14ac:dyDescent="0.3">
      <c r="C15" s="33" t="s">
        <v>14</v>
      </c>
      <c r="D15" s="33"/>
      <c r="E15" s="33"/>
      <c r="F15" s="33"/>
      <c r="G15" s="33"/>
      <c r="H15" s="33"/>
    </row>
    <row r="16" spans="3:16" x14ac:dyDescent="0.3">
      <c r="C16" s="9" t="s">
        <v>5</v>
      </c>
      <c r="D16" s="9" t="s">
        <v>6</v>
      </c>
      <c r="E16" s="9" t="s">
        <v>7</v>
      </c>
      <c r="F16" s="9" t="s">
        <v>8</v>
      </c>
      <c r="G16" s="9" t="s">
        <v>9</v>
      </c>
      <c r="H16" s="9" t="s">
        <v>10</v>
      </c>
      <c r="K16" s="5"/>
    </row>
    <row r="17" spans="1:14" x14ac:dyDescent="0.3">
      <c r="C17" s="7">
        <v>43707</v>
      </c>
      <c r="D17" s="15"/>
      <c r="E17" s="15"/>
      <c r="F17" s="15"/>
      <c r="G17" s="16">
        <f>-D9</f>
        <v>-10000</v>
      </c>
      <c r="H17" s="16">
        <f>+D9</f>
        <v>10000</v>
      </c>
      <c r="L17" s="12">
        <f>+L18</f>
        <v>10022.534761415107</v>
      </c>
      <c r="M17" s="13">
        <f>+M18</f>
        <v>0.15342465753424658</v>
      </c>
      <c r="N17" s="1">
        <f>+M17*12</f>
        <v>1.8410958904109589</v>
      </c>
    </row>
    <row r="18" spans="1:14" x14ac:dyDescent="0.3">
      <c r="A18" s="3">
        <f>643451.7/2800438</f>
        <v>0.2297682362544716</v>
      </c>
      <c r="C18" s="8">
        <v>43763</v>
      </c>
      <c r="D18" s="18">
        <f>+D9</f>
        <v>10000</v>
      </c>
      <c r="E18" s="18">
        <f>+D9*$D$10*(C18-C17)/365</f>
        <v>306.84931506849313</v>
      </c>
      <c r="F18" s="18">
        <f>+D18+E18</f>
        <v>10306.849315068494</v>
      </c>
      <c r="G18" s="18">
        <f>+F18</f>
        <v>10306.849315068494</v>
      </c>
      <c r="H18" s="18">
        <f>+H17-D18</f>
        <v>0</v>
      </c>
      <c r="K18">
        <f>+(C18-$C$17)/365</f>
        <v>0.15342465753424658</v>
      </c>
      <c r="L18" s="11">
        <f>+G18/(1+$D$10)^((C18-$C$17)/365)</f>
        <v>10022.534761415107</v>
      </c>
      <c r="M18" s="13">
        <f>+L18*K18/L17</f>
        <v>0.15342465753424658</v>
      </c>
    </row>
    <row r="19" spans="1:14" x14ac:dyDescent="0.3">
      <c r="C19" s="10" t="s">
        <v>8</v>
      </c>
      <c r="D19" s="19">
        <f>+D18</f>
        <v>10000</v>
      </c>
      <c r="E19" s="19">
        <f>+E18</f>
        <v>306.84931506849313</v>
      </c>
      <c r="F19" s="19">
        <f>+F18</f>
        <v>10306.849315068494</v>
      </c>
      <c r="G19" s="19">
        <f>+G18+G17</f>
        <v>306.84931506849352</v>
      </c>
      <c r="H19" s="20"/>
    </row>
    <row r="20" spans="1:14" x14ac:dyDescent="0.3">
      <c r="A20" s="27"/>
    </row>
  </sheetData>
  <sheetProtection sheet="1" objects="1" scenarios="1" selectLockedCells="1"/>
  <mergeCells count="4">
    <mergeCell ref="C1:H1"/>
    <mergeCell ref="C7:D7"/>
    <mergeCell ref="F7:H7"/>
    <mergeCell ref="C15:H15"/>
  </mergeCells>
  <dataValidations count="1">
    <dataValidation type="decimal" allowBlank="1" showInputMessage="1" showErrorMessage="1" sqref="D10">
      <formula1>0.05</formula1>
      <formula2>0.2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VDFA</vt:lpstr>
      <vt:lpstr>VDFB</vt:lpstr>
      <vt:lpstr>VDFA!Área_de_impresión</vt:lpstr>
    </vt:vector>
  </TitlesOfParts>
  <Company>Banco de la Provincia de Buenos Aires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Perrone</dc:creator>
  <cp:lastModifiedBy>Clari</cp:lastModifiedBy>
  <cp:lastPrinted>2018-11-08T19:00:00Z</cp:lastPrinted>
  <dcterms:created xsi:type="dcterms:W3CDTF">2018-09-26T20:43:27Z</dcterms:created>
  <dcterms:modified xsi:type="dcterms:W3CDTF">2019-08-26T14:19:23Z</dcterms:modified>
  <cp:contentStatus/>
</cp:coreProperties>
</file>