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ba.usr.bpba\files\1296BancadeInversion\EMISIONES\CREDICUOTAS\Serie I\Micrositio\"/>
    </mc:Choice>
  </mc:AlternateContent>
  <xr:revisionPtr revIDLastSave="0" documentId="13_ncr:1_{136B6AD1-FB2E-406F-AF9E-A0C353B49450}" xr6:coauthVersionLast="36" xr6:coauthVersionMax="47" xr10:uidLastSave="{00000000-0000-0000-0000-000000000000}"/>
  <workbookProtection workbookAlgorithmName="SHA-512" workbookHashValue="iatYWNhs+nRasFFx16d5neX1qc0rKjD3oWJWesotYxcXNltgeHlWQ+DoV7VZwYxkADwaN4917cxQ3slMyBwR+g==" workbookSaltValue="2oj6vSzZoBA3PlLs6WtCtA==" workbookSpinCount="100000" lockStructure="1"/>
  <bookViews>
    <workbookView xWindow="0" yWindow="0" windowWidth="12876" windowHeight="8052" tabRatio="848" xr2:uid="{00000000-000D-0000-FFFF-FFFF00000000}"/>
  </bookViews>
  <sheets>
    <sheet name="Credicuotas" sheetId="15" r:id="rId1"/>
    <sheet name="Serie1 Badlar" sheetId="18" r:id="rId2"/>
    <sheet name="Inputs" sheetId="17" state="hidden" r:id="rId3"/>
  </sheets>
  <calcPr calcId="191029"/>
</workbook>
</file>

<file path=xl/calcChain.xml><?xml version="1.0" encoding="utf-8"?>
<calcChain xmlns="http://schemas.openxmlformats.org/spreadsheetml/2006/main">
  <c r="G19" i="15" l="1"/>
  <c r="C7" i="18" l="1"/>
  <c r="D4" i="17"/>
  <c r="G6" i="15" l="1"/>
  <c r="H10" i="18" l="1"/>
  <c r="H9" i="18"/>
  <c r="C6" i="18"/>
  <c r="C4" i="18" l="1"/>
  <c r="C5" i="18" s="1"/>
  <c r="K3" i="18"/>
  <c r="H8" i="18" l="1"/>
  <c r="H5" i="18"/>
  <c r="H6" i="18"/>
  <c r="H4" i="18"/>
  <c r="C8" i="18"/>
  <c r="H7" i="18"/>
  <c r="F3" i="18" l="1"/>
  <c r="E3" i="18" s="1"/>
  <c r="A2" i="18"/>
  <c r="F4" i="18" l="1"/>
  <c r="E4" i="18" l="1"/>
  <c r="G4" i="18"/>
  <c r="F5" i="18"/>
  <c r="E5" i="18" l="1"/>
  <c r="J5" i="18"/>
  <c r="F6" i="18"/>
  <c r="G5" i="18"/>
  <c r="J6" i="18" l="1"/>
  <c r="K6" i="18" s="1"/>
  <c r="G6" i="18"/>
  <c r="F7" i="18"/>
  <c r="J7" i="18" l="1"/>
  <c r="K7" i="18" s="1"/>
  <c r="E7" i="18"/>
  <c r="E8" i="18" s="1"/>
  <c r="E9" i="18" s="1"/>
  <c r="E10" i="18" s="1"/>
  <c r="G7" i="18"/>
  <c r="F8" i="18"/>
  <c r="J8" i="18" s="1"/>
  <c r="K5" i="18"/>
  <c r="G8" i="18" l="1"/>
  <c r="F9" i="18"/>
  <c r="K8" i="18"/>
  <c r="J9" i="18" l="1"/>
  <c r="K9" i="18" s="1"/>
  <c r="G9" i="18"/>
  <c r="F10" i="18"/>
  <c r="J10" i="18" s="1"/>
  <c r="K10" i="18" s="1"/>
  <c r="C12" i="18" s="1"/>
  <c r="C11" i="18" l="1"/>
  <c r="L8" i="18" s="1"/>
  <c r="C14" i="18"/>
  <c r="G14" i="15" s="1"/>
  <c r="G10" i="18"/>
  <c r="G21" i="15"/>
  <c r="L6" i="18"/>
  <c r="L5" i="18" l="1"/>
  <c r="L10" i="18"/>
  <c r="G20" i="15"/>
  <c r="L7" i="18"/>
  <c r="L9" i="18"/>
  <c r="L3" i="18" l="1"/>
  <c r="C13" i="18" s="1"/>
  <c r="G15" i="15" s="1"/>
</calcChain>
</file>

<file path=xl/sharedStrings.xml><?xml version="1.0" encoding="utf-8"?>
<sst xmlns="http://schemas.openxmlformats.org/spreadsheetml/2006/main" count="40" uniqueCount="37">
  <si>
    <t>Plazo</t>
  </si>
  <si>
    <t>Intereses</t>
  </si>
  <si>
    <t>Flujo</t>
  </si>
  <si>
    <t>Precio</t>
  </si>
  <si>
    <t>TIR (TEA)</t>
  </si>
  <si>
    <t>VN a licitar</t>
  </si>
  <si>
    <t xml:space="preserve">La presente planilla de cálculo debe ser considerada por el interesado al sólo efecto ilustrativo y ejemplificativo. Los resultados que esta arroje no serán vinculantes y pueden sufrir variaciones ante cambios en cualquiera de los supuestos de elaboración. A los efectos de la suscripción de las Obligaciones Negociables, el interesado deberá basarse en sus propios cálculos y evaluación de la información publicada en el Suplemento de Prospecto y en particular las consideraciones de riesgo para la inversión. </t>
  </si>
  <si>
    <t>Tasa</t>
  </si>
  <si>
    <t>Fecha de Emisión</t>
  </si>
  <si>
    <t>Fecha de Vencimiento</t>
  </si>
  <si>
    <t>Vida Promedio (años)</t>
  </si>
  <si>
    <t>Duration (años)</t>
  </si>
  <si>
    <t>Fecha de Liquidación</t>
  </si>
  <si>
    <t>Badlar a Proyectar</t>
  </si>
  <si>
    <t>Spread s/Badlar a licitar</t>
  </si>
  <si>
    <t>Calificación</t>
  </si>
  <si>
    <t>Trimestral</t>
  </si>
  <si>
    <t>Spread s/Badlar (Act/365)</t>
  </si>
  <si>
    <t>Cupón de Interés</t>
  </si>
  <si>
    <t>TIR TNA Días 90/365</t>
  </si>
  <si>
    <t>TIR TAE</t>
  </si>
  <si>
    <t>Duration</t>
  </si>
  <si>
    <t>Av. Life</t>
  </si>
  <si>
    <t>Fecha</t>
  </si>
  <si>
    <t>Badlar</t>
  </si>
  <si>
    <t>Tipo de Cupón</t>
  </si>
  <si>
    <t>Frecuencia</t>
  </si>
  <si>
    <t>Badlar + mg (a licitar)</t>
  </si>
  <si>
    <t>Principal</t>
  </si>
  <si>
    <t>N°</t>
  </si>
  <si>
    <t>Fecha de Suscripción</t>
  </si>
  <si>
    <t>Devengado</t>
  </si>
  <si>
    <t>Pago</t>
  </si>
  <si>
    <t>Badlar proyectada</t>
  </si>
  <si>
    <t xml:space="preserve"> ON SERIE 1 - Badlar + Margen</t>
  </si>
  <si>
    <t>TNA 90d</t>
  </si>
  <si>
    <t>A- / FiX 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</si>
</sst>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#,##0_ ;\-#,##0\ "/>
    <numFmt numFmtId="167" formatCode="dd\-mm\-yy;@"/>
    <numFmt numFmtId="168" formatCode="0.0000%"/>
    <numFmt numFmtId="169" formatCode="#,##0.0000"/>
    <numFmt numFmtId="170" formatCode="0.000%"/>
    <numFmt numFmtId="171" formatCode="_ &quot;$&quot;\ * #,##0.00_ ;_ &quot;$&quot;\ * \-#,##0.00_ ;_ &quot;$&quot;\ * &quot;-&quot;??_ ;_ @_ "/>
    <numFmt numFmtId="172" formatCode="m/d/yyyy;@"/>
    <numFmt numFmtId="173" formatCode="#,##0.0000_ ;\-#,##0.0000\ "/>
    <numFmt numFmtId="174" formatCode="0.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3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8C227"/>
        <bgColor indexed="64"/>
      </patternFill>
    </fill>
    <fill>
      <patternFill patternType="solid">
        <fgColor rgb="FFE1EDA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/>
    <xf numFmtId="171" fontId="1" fillId="0" borderId="0"/>
    <xf numFmtId="164" fontId="1" fillId="0" borderId="0"/>
    <xf numFmtId="172" fontId="2" fillId="0" borderId="0"/>
    <xf numFmtId="0" fontId="14" fillId="0" borderId="0"/>
    <xf numFmtId="0" fontId="2" fillId="0" borderId="0" applyNumberFormat="0" applyFill="0" applyBorder="0" applyAlignment="0" applyProtection="0"/>
    <xf numFmtId="0" fontId="15" fillId="0" borderId="0"/>
  </cellStyleXfs>
  <cellXfs count="82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 applyAlignment="1" applyProtection="1">
      <alignment horizontal="center" vertical="center"/>
      <protection hidden="1"/>
    </xf>
    <xf numFmtId="167" fontId="3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horizontal="left" vertical="center"/>
      <protection hidden="1"/>
    </xf>
    <xf numFmtId="166" fontId="4" fillId="3" borderId="0" xfId="1" applyNumberFormat="1" applyFont="1" applyFill="1" applyBorder="1" applyAlignment="1" applyProtection="1">
      <alignment horizontal="center" vertical="center"/>
      <protection hidden="1"/>
    </xf>
    <xf numFmtId="10" fontId="6" fillId="4" borderId="0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4" fontId="8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/>
    <xf numFmtId="0" fontId="6" fillId="2" borderId="0" xfId="0" applyFont="1" applyFill="1" applyBorder="1"/>
    <xf numFmtId="167" fontId="5" fillId="6" borderId="0" xfId="0" applyNumberFormat="1" applyFont="1" applyFill="1" applyBorder="1" applyAlignment="1" applyProtection="1">
      <alignment horizontal="left" vertical="center"/>
      <protection hidden="1"/>
    </xf>
    <xf numFmtId="0" fontId="5" fillId="6" borderId="0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8" fillId="2" borderId="0" xfId="6" applyFont="1" applyFill="1" applyBorder="1" applyAlignment="1">
      <alignment horizontal="left" vertical="center"/>
    </xf>
    <xf numFmtId="169" fontId="8" fillId="2" borderId="0" xfId="6" applyNumberFormat="1" applyFont="1" applyFill="1" applyBorder="1" applyAlignment="1">
      <alignment horizontal="left" vertical="center"/>
    </xf>
    <xf numFmtId="15" fontId="12" fillId="2" borderId="0" xfId="7" applyNumberFormat="1" applyFont="1" applyFill="1" applyBorder="1" applyAlignment="1">
      <alignment horizontal="left" vertical="center"/>
    </xf>
    <xf numFmtId="0" fontId="8" fillId="2" borderId="0" xfId="7" applyFont="1" applyFill="1" applyBorder="1" applyAlignment="1">
      <alignment horizontal="left" vertical="center"/>
    </xf>
    <xf numFmtId="168" fontId="8" fillId="2" borderId="0" xfId="7" applyNumberFormat="1" applyFont="1" applyFill="1" applyBorder="1" applyAlignment="1">
      <alignment horizontal="left" vertical="center"/>
    </xf>
    <xf numFmtId="4" fontId="12" fillId="2" borderId="0" xfId="7" applyNumberFormat="1" applyFont="1" applyFill="1" applyBorder="1" applyAlignment="1">
      <alignment horizontal="left" vertical="center"/>
    </xf>
    <xf numFmtId="15" fontId="8" fillId="2" borderId="0" xfId="7" applyNumberFormat="1" applyFont="1" applyFill="1" applyBorder="1" applyAlignment="1">
      <alignment horizontal="left" vertical="center"/>
    </xf>
    <xf numFmtId="4" fontId="8" fillId="2" borderId="0" xfId="7" applyNumberFormat="1" applyFont="1" applyFill="1" applyBorder="1" applyAlignment="1">
      <alignment horizontal="left" vertical="center"/>
    </xf>
    <xf numFmtId="169" fontId="8" fillId="2" borderId="0" xfId="7" applyNumberFormat="1" applyFont="1" applyFill="1" applyBorder="1" applyAlignment="1">
      <alignment horizontal="left" vertical="center"/>
    </xf>
    <xf numFmtId="10" fontId="8" fillId="2" borderId="0" xfId="2" applyNumberFormat="1" applyFont="1" applyFill="1" applyBorder="1" applyAlignment="1">
      <alignment horizontal="left" vertical="center"/>
    </xf>
    <xf numFmtId="168" fontId="8" fillId="2" borderId="0" xfId="6" applyNumberFormat="1" applyFont="1" applyFill="1" applyBorder="1" applyAlignment="1">
      <alignment horizontal="left" vertical="center"/>
    </xf>
    <xf numFmtId="2" fontId="8" fillId="2" borderId="0" xfId="6" applyNumberFormat="1" applyFont="1" applyFill="1" applyBorder="1" applyAlignment="1">
      <alignment horizontal="left" vertical="center"/>
    </xf>
    <xf numFmtId="2" fontId="8" fillId="2" borderId="0" xfId="0" applyNumberFormat="1" applyFont="1" applyFill="1" applyAlignment="1">
      <alignment horizontal="left"/>
    </xf>
    <xf numFmtId="2" fontId="12" fillId="2" borderId="0" xfId="7" applyNumberFormat="1" applyFont="1" applyFill="1" applyBorder="1" applyAlignment="1">
      <alignment horizontal="left" vertical="center"/>
    </xf>
    <xf numFmtId="2" fontId="8" fillId="2" borderId="0" xfId="7" applyNumberFormat="1" applyFont="1" applyFill="1" applyBorder="1" applyAlignment="1">
      <alignment horizontal="left" vertical="center"/>
    </xf>
    <xf numFmtId="0" fontId="12" fillId="2" borderId="1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left" vertical="center"/>
    </xf>
    <xf numFmtId="0" fontId="8" fillId="2" borderId="2" xfId="6" applyFont="1" applyFill="1" applyBorder="1" applyAlignment="1">
      <alignment horizontal="left" vertical="center"/>
    </xf>
    <xf numFmtId="0" fontId="12" fillId="2" borderId="3" xfId="6" applyFont="1" applyFill="1" applyBorder="1" applyAlignment="1">
      <alignment horizontal="left" vertical="center"/>
    </xf>
    <xf numFmtId="169" fontId="8" fillId="2" borderId="2" xfId="6" applyNumberFormat="1" applyFont="1" applyFill="1" applyBorder="1" applyAlignment="1">
      <alignment horizontal="left" vertical="center"/>
    </xf>
    <xf numFmtId="9" fontId="8" fillId="2" borderId="2" xfId="2" applyFont="1" applyFill="1" applyBorder="1" applyAlignment="1">
      <alignment horizontal="left" vertical="center"/>
    </xf>
    <xf numFmtId="0" fontId="8" fillId="2" borderId="3" xfId="6" applyFont="1" applyFill="1" applyBorder="1" applyAlignment="1">
      <alignment horizontal="left" vertical="center"/>
    </xf>
    <xf numFmtId="0" fontId="12" fillId="2" borderId="0" xfId="6" applyFont="1" applyFill="1" applyBorder="1" applyAlignment="1">
      <alignment horizontal="left" vertical="center"/>
    </xf>
    <xf numFmtId="1" fontId="8" fillId="2" borderId="0" xfId="1" applyNumberFormat="1" applyFont="1" applyFill="1" applyBorder="1" applyAlignment="1">
      <alignment horizontal="left" vertical="center"/>
    </xf>
    <xf numFmtId="10" fontId="11" fillId="2" borderId="0" xfId="7" applyNumberFormat="1" applyFont="1" applyFill="1" applyBorder="1" applyAlignment="1">
      <alignment horizontal="left" vertical="center"/>
    </xf>
    <xf numFmtId="170" fontId="4" fillId="3" borderId="0" xfId="2" applyNumberFormat="1" applyFont="1" applyFill="1" applyBorder="1" applyAlignment="1" applyProtection="1">
      <alignment horizontal="center" vertical="center"/>
      <protection locked="0"/>
    </xf>
    <xf numFmtId="170" fontId="3" fillId="2" borderId="0" xfId="2" applyNumberFormat="1" applyFont="1" applyFill="1" applyBorder="1"/>
    <xf numFmtId="170" fontId="4" fillId="3" borderId="0" xfId="2" applyNumberFormat="1" applyFont="1" applyFill="1" applyBorder="1" applyAlignment="1" applyProtection="1">
      <alignment horizontal="left" vertical="center"/>
      <protection hidden="1"/>
    </xf>
    <xf numFmtId="170" fontId="9" fillId="2" borderId="0" xfId="2" applyNumberFormat="1" applyFont="1" applyFill="1" applyBorder="1"/>
    <xf numFmtId="10" fontId="3" fillId="2" borderId="0" xfId="0" applyNumberFormat="1" applyFont="1" applyFill="1" applyBorder="1"/>
    <xf numFmtId="10" fontId="6" fillId="4" borderId="0" xfId="0" applyNumberFormat="1" applyFont="1" applyFill="1" applyBorder="1" applyAlignment="1" applyProtection="1">
      <alignment horizontal="left" vertical="center"/>
      <protection hidden="1"/>
    </xf>
    <xf numFmtId="10" fontId="9" fillId="2" borderId="0" xfId="0" applyNumberFormat="1" applyFont="1" applyFill="1" applyBorder="1"/>
    <xf numFmtId="166" fontId="8" fillId="2" borderId="0" xfId="1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/>
    <xf numFmtId="0" fontId="13" fillId="0" borderId="0" xfId="0" applyFont="1" applyAlignment="1"/>
    <xf numFmtId="167" fontId="8" fillId="2" borderId="0" xfId="0" applyNumberFormat="1" applyFont="1" applyFill="1" applyBorder="1" applyAlignment="1" applyProtection="1">
      <alignment horizontal="center" vertical="center"/>
      <protection hidden="1"/>
    </xf>
    <xf numFmtId="10" fontId="8" fillId="2" borderId="0" xfId="0" applyNumberFormat="1" applyFont="1" applyFill="1" applyBorder="1" applyAlignment="1" applyProtection="1">
      <alignment horizontal="center" vertical="center"/>
      <protection hidden="1"/>
    </xf>
    <xf numFmtId="3" fontId="8" fillId="2" borderId="0" xfId="0" applyNumberFormat="1" applyFont="1" applyFill="1" applyBorder="1" applyAlignment="1" applyProtection="1">
      <alignment horizontal="center" vertical="center"/>
      <protection hidden="1"/>
    </xf>
    <xf numFmtId="15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Border="1"/>
    <xf numFmtId="0" fontId="10" fillId="2" borderId="0" xfId="0" applyFont="1" applyFill="1" applyAlignment="1">
      <alignment horizontal="left"/>
    </xf>
    <xf numFmtId="37" fontId="8" fillId="2" borderId="0" xfId="1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horizontal="right" vertical="center"/>
      <protection hidden="1"/>
    </xf>
    <xf numFmtId="173" fontId="8" fillId="2" borderId="0" xfId="1" applyNumberFormat="1" applyFont="1" applyFill="1" applyBorder="1" applyAlignment="1" applyProtection="1">
      <alignment horizontal="center" vertical="center"/>
      <protection hidden="1"/>
    </xf>
    <xf numFmtId="165" fontId="3" fillId="2" borderId="0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167" fontId="11" fillId="2" borderId="0" xfId="7" applyNumberFormat="1" applyFont="1" applyFill="1" applyBorder="1" applyAlignment="1">
      <alignment horizontal="left" vertical="center"/>
    </xf>
    <xf numFmtId="167" fontId="8" fillId="2" borderId="0" xfId="7" applyNumberFormat="1" applyFont="1" applyFill="1" applyBorder="1" applyAlignment="1">
      <alignment horizontal="left" vertical="center"/>
    </xf>
    <xf numFmtId="167" fontId="8" fillId="2" borderId="0" xfId="6" applyNumberFormat="1" applyFont="1" applyFill="1" applyBorder="1" applyAlignment="1">
      <alignment horizontal="left" vertical="center"/>
    </xf>
    <xf numFmtId="15" fontId="3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left"/>
    </xf>
    <xf numFmtId="174" fontId="3" fillId="2" borderId="0" xfId="0" applyNumberFormat="1" applyFont="1" applyFill="1"/>
    <xf numFmtId="0" fontId="12" fillId="2" borderId="1" xfId="6" applyFont="1" applyFill="1" applyBorder="1" applyAlignment="1">
      <alignment horizontal="left" vertical="center"/>
    </xf>
    <xf numFmtId="9" fontId="8" fillId="2" borderId="0" xfId="2" applyFont="1" applyFill="1" applyBorder="1" applyAlignment="1">
      <alignment horizontal="left" vertical="center"/>
    </xf>
    <xf numFmtId="167" fontId="5" fillId="2" borderId="0" xfId="0" applyNumberFormat="1" applyFont="1" applyFill="1" applyBorder="1" applyAlignment="1" applyProtection="1">
      <alignment horizontal="left" vertical="center"/>
      <protection hidden="1"/>
    </xf>
    <xf numFmtId="0" fontId="12" fillId="2" borderId="1" xfId="7" applyFont="1" applyFill="1" applyBorder="1" applyAlignment="1">
      <alignment horizontal="left" vertical="center"/>
    </xf>
    <xf numFmtId="9" fontId="8" fillId="2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7" fillId="6" borderId="0" xfId="0" applyFont="1" applyFill="1" applyBorder="1" applyAlignment="1">
      <alignment horizontal="center" wrapText="1"/>
    </xf>
    <xf numFmtId="0" fontId="12" fillId="2" borderId="1" xfId="7" applyFont="1" applyFill="1" applyBorder="1" applyAlignment="1">
      <alignment horizontal="left" vertical="center"/>
    </xf>
    <xf numFmtId="0" fontId="12" fillId="2" borderId="4" xfId="7" applyFont="1" applyFill="1" applyBorder="1" applyAlignment="1">
      <alignment horizontal="left" vertical="center"/>
    </xf>
  </cellXfs>
  <cellStyles count="20">
    <cellStyle name="AFE" xfId="18" xr:uid="{01E21794-6E2A-4853-910E-0308FA5ADF2D}"/>
    <cellStyle name="blp_date_mdyyyy" xfId="16" xr:uid="{58FE4253-83CA-4A9A-A05C-6C6EB6DCA557}"/>
    <cellStyle name="Cambiar to&amp;do" xfId="6" xr:uid="{D0DA5490-0949-4013-A118-B675965C515D}"/>
    <cellStyle name="Cambiar to&amp;do 2" xfId="9" xr:uid="{01D2AD00-78FB-4B11-84F2-9F283BFFA402}"/>
    <cellStyle name="Millares" xfId="1" builtinId="3"/>
    <cellStyle name="Millares 16" xfId="12" xr:uid="{84169B2E-DB57-475C-9729-DCD37718B643}"/>
    <cellStyle name="Millares 2" xfId="3" xr:uid="{00000000-0005-0000-0000-000001000000}"/>
    <cellStyle name="Millares 2 2" xfId="4" xr:uid="{00000000-0005-0000-0000-000002000000}"/>
    <cellStyle name="Millares 3" xfId="15" xr:uid="{CBADBEE0-B104-45EE-B0C3-247EED812AF3}"/>
    <cellStyle name="Moneda 2" xfId="14" xr:uid="{52AF44FB-10C2-4FAA-8673-FA75BF1BDD88}"/>
    <cellStyle name="Normal" xfId="0" builtinId="0"/>
    <cellStyle name="Normal 2" xfId="5" xr:uid="{00000000-0005-0000-0000-000004000000}"/>
    <cellStyle name="Normal 3" xfId="8" xr:uid="{CE78605F-ABB2-4C01-95CC-B00CB9BE0993}"/>
    <cellStyle name="Normal 3 2" xfId="19" xr:uid="{BCE33C3A-141F-4C8C-9375-80B18669452F}"/>
    <cellStyle name="Normal 5" xfId="11" xr:uid="{C19A184D-AA96-4200-98D5-D17D90204D01}"/>
    <cellStyle name="Normal_Excel Bloomberg (Títulos y ONs Bancos) NOBACS" xfId="7" xr:uid="{7BDE2B5A-4706-49B6-A2FF-1F7CD85421A6}"/>
    <cellStyle name="Porcentaje" xfId="2" builtinId="5"/>
    <cellStyle name="Porcentaje 2" xfId="10" xr:uid="{4C93F05F-1D98-4097-892E-7AC3D56253C3}"/>
    <cellStyle name="Porcentaje 3" xfId="13" xr:uid="{4AA7B944-C384-488F-9EC9-66A38E07BEA6}"/>
    <cellStyle name="Título 4" xfId="17" xr:uid="{1DD290F4-27C5-49D3-BF5F-680564D9FD96}"/>
  </cellStyles>
  <dxfs count="0"/>
  <tableStyles count="0" defaultTableStyle="TableStyleMedium9" defaultPivotStyle="PivotStyleLight16"/>
  <colors>
    <mruColors>
      <color rgb="FFA8C227"/>
      <color rgb="FFE1EDA5"/>
      <color rgb="FF003399"/>
      <color rgb="FFFF6600"/>
      <color rgb="FF006600"/>
      <color rgb="FF0250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432288</xdr:colOff>
      <xdr:row>9</xdr:row>
      <xdr:rowOff>14655</xdr:rowOff>
    </xdr:from>
    <xdr:to>
      <xdr:col>10</xdr:col>
      <xdr:colOff>227036</xdr:colOff>
      <xdr:row>11</xdr:row>
      <xdr:rowOff>48555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4A0686-1D54-4BB2-9FCF-62A3406985BE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20153" y="1194290"/>
          <a:ext cx="2505710" cy="34163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1133475</xdr:colOff>
      <xdr:row>0</xdr:row>
      <xdr:rowOff>16851</xdr:rowOff>
    </xdr:from>
    <xdr:to>
      <xdr:col>9</xdr:col>
      <xdr:colOff>769327</xdr:colOff>
      <xdr:row>7</xdr:row>
      <xdr:rowOff>16886</xdr:rowOff>
    </xdr:to>
    <xdr:pic>
      <xdr:nvPicPr>
        <xdr:cNvPr id="3" name="Imagen 3" descr="cid:image001.gif@01D81C1F.AAF1B200">
          <a:extLst>
            <a:ext uri="{FF2B5EF4-FFF2-40B4-BE49-F238E27FC236}">
              <a16:creationId xmlns:a16="http://schemas.microsoft.com/office/drawing/2014/main" id="{8DB97CAA-C5FA-4D8D-8590-4A88B8CAC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16851"/>
          <a:ext cx="1585302" cy="83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"/>
  <sheetViews>
    <sheetView tabSelected="1" topLeftCell="C1" zoomScale="120" zoomScaleNormal="120" workbookViewId="0">
      <selection activeCell="G19" sqref="G19"/>
    </sheetView>
  </sheetViews>
  <sheetFormatPr baseColWidth="10" defaultColWidth="11.44140625" defaultRowHeight="12" x14ac:dyDescent="0.25"/>
  <cols>
    <col min="1" max="1" width="15.6640625" style="1" customWidth="1"/>
    <col min="2" max="2" width="7.6640625" style="1" customWidth="1"/>
    <col min="3" max="3" width="4.44140625" style="1" customWidth="1"/>
    <col min="4" max="4" width="3.88671875" style="1" customWidth="1"/>
    <col min="5" max="5" width="2.6640625" style="1" customWidth="1"/>
    <col min="6" max="6" width="23.5546875" style="1" customWidth="1"/>
    <col min="7" max="7" width="17" style="1" customWidth="1"/>
    <col min="8" max="8" width="7.33203125" style="1" customWidth="1"/>
    <col min="9" max="9" width="28.44140625" style="1" bestFit="1" customWidth="1"/>
    <col min="10" max="10" width="12.109375" style="60" customWidth="1"/>
    <col min="11" max="16384" width="11.44140625" style="1"/>
  </cols>
  <sheetData>
    <row r="1" spans="6:10" ht="6" customHeight="1" x14ac:dyDescent="0.25"/>
    <row r="2" spans="6:10" x14ac:dyDescent="0.25">
      <c r="F2" s="77" t="s">
        <v>34</v>
      </c>
      <c r="G2" s="77"/>
      <c r="I2" s="78"/>
      <c r="J2" s="78"/>
    </row>
    <row r="3" spans="6:10" ht="6.75" customHeight="1" x14ac:dyDescent="0.25">
      <c r="F3" s="14"/>
      <c r="G3" s="2"/>
      <c r="I3" s="2"/>
      <c r="J3" s="61"/>
    </row>
    <row r="4" spans="6:10" x14ac:dyDescent="0.25">
      <c r="F4" s="12" t="s">
        <v>30</v>
      </c>
      <c r="G4" s="51">
        <v>44652</v>
      </c>
      <c r="H4" s="3"/>
      <c r="I4" s="74"/>
      <c r="J4" s="59"/>
    </row>
    <row r="5" spans="6:10" x14ac:dyDescent="0.25">
      <c r="F5" s="12" t="s">
        <v>12</v>
      </c>
      <c r="G5" s="51">
        <v>44656</v>
      </c>
      <c r="H5" s="3"/>
      <c r="I5" s="74"/>
      <c r="J5" s="62"/>
    </row>
    <row r="6" spans="6:10" x14ac:dyDescent="0.25">
      <c r="F6" s="13" t="s">
        <v>9</v>
      </c>
      <c r="G6" s="51">
        <f>+EDATE(G5,G11)</f>
        <v>45204</v>
      </c>
      <c r="H6" s="3"/>
      <c r="I6" s="74"/>
      <c r="J6" s="59"/>
    </row>
    <row r="7" spans="6:10" ht="5.25" customHeight="1" x14ac:dyDescent="0.25">
      <c r="F7" s="13"/>
      <c r="G7" s="51"/>
      <c r="H7" s="3"/>
      <c r="J7" s="63"/>
    </row>
    <row r="8" spans="6:10" ht="14.25" customHeight="1" x14ac:dyDescent="0.25">
      <c r="F8" s="13" t="s">
        <v>25</v>
      </c>
      <c r="G8" s="51" t="s">
        <v>27</v>
      </c>
      <c r="H8" s="3"/>
      <c r="J8" s="63"/>
    </row>
    <row r="9" spans="6:10" x14ac:dyDescent="0.25">
      <c r="F9" s="13" t="s">
        <v>26</v>
      </c>
      <c r="G9" s="52" t="s">
        <v>16</v>
      </c>
      <c r="J9" s="63"/>
    </row>
    <row r="10" spans="6:10" x14ac:dyDescent="0.25">
      <c r="F10" s="13" t="s">
        <v>3</v>
      </c>
      <c r="G10" s="48">
        <v>100</v>
      </c>
      <c r="J10" s="63"/>
    </row>
    <row r="11" spans="6:10" x14ac:dyDescent="0.25">
      <c r="F11" s="13" t="s">
        <v>0</v>
      </c>
      <c r="G11" s="53">
        <v>18</v>
      </c>
      <c r="J11" s="64"/>
    </row>
    <row r="12" spans="6:10" ht="11.25" customHeight="1" x14ac:dyDescent="0.25">
      <c r="F12" s="13" t="s">
        <v>15</v>
      </c>
      <c r="G12" s="76" t="s">
        <v>36</v>
      </c>
    </row>
    <row r="13" spans="6:10" x14ac:dyDescent="0.25">
      <c r="F13" s="13"/>
      <c r="G13" s="52"/>
    </row>
    <row r="14" spans="6:10" x14ac:dyDescent="0.25">
      <c r="F14" s="13" t="s">
        <v>10</v>
      </c>
      <c r="G14" s="9">
        <f>'Serie1 Badlar'!C14</f>
        <v>1.5013698630136987</v>
      </c>
    </row>
    <row r="15" spans="6:10" ht="12.75" customHeight="1" x14ac:dyDescent="0.25">
      <c r="F15" s="13" t="s">
        <v>11</v>
      </c>
      <c r="G15" s="9">
        <f>'Serie1 Badlar'!C13</f>
        <v>0.97896791151001905</v>
      </c>
    </row>
    <row r="16" spans="6:10" ht="9" customHeight="1" x14ac:dyDescent="0.25">
      <c r="F16" s="4"/>
      <c r="G16" s="11"/>
    </row>
    <row r="17" spans="3:8" ht="12" hidden="1" customHeight="1" x14ac:dyDescent="0.25">
      <c r="F17" s="5" t="s">
        <v>5</v>
      </c>
      <c r="G17" s="6">
        <v>1000000</v>
      </c>
    </row>
    <row r="18" spans="3:8" x14ac:dyDescent="0.25">
      <c r="E18" s="42"/>
      <c r="F18" s="43" t="s">
        <v>14</v>
      </c>
      <c r="G18" s="41">
        <v>4.4999999999999998E-2</v>
      </c>
      <c r="H18" s="44"/>
    </row>
    <row r="19" spans="3:8" x14ac:dyDescent="0.25">
      <c r="F19" s="5" t="s">
        <v>33</v>
      </c>
      <c r="G19" s="41">
        <f>Inputs!D4/100</f>
        <v>0.41499999999999998</v>
      </c>
      <c r="H19" s="10"/>
    </row>
    <row r="20" spans="3:8" x14ac:dyDescent="0.25">
      <c r="E20" s="45"/>
      <c r="F20" s="46" t="s">
        <v>35</v>
      </c>
      <c r="G20" s="7">
        <f>'Serie1 Badlar'!C11</f>
        <v>0.49303139191683165</v>
      </c>
      <c r="H20" s="47"/>
    </row>
    <row r="21" spans="3:8" x14ac:dyDescent="0.25">
      <c r="E21" s="45"/>
      <c r="F21" s="46" t="s">
        <v>4</v>
      </c>
      <c r="G21" s="7">
        <f>'Serie1 Badlar'!C12</f>
        <v>0.59190756440162673</v>
      </c>
      <c r="H21" s="45"/>
    </row>
    <row r="22" spans="3:8" hidden="1" x14ac:dyDescent="0.25">
      <c r="G22" s="8"/>
    </row>
    <row r="23" spans="3:8" hidden="1" x14ac:dyDescent="0.25">
      <c r="G23" s="8"/>
    </row>
    <row r="24" spans="3:8" hidden="1" x14ac:dyDescent="0.25">
      <c r="G24" s="8"/>
    </row>
    <row r="25" spans="3:8" hidden="1" x14ac:dyDescent="0.25">
      <c r="G25" s="8"/>
    </row>
    <row r="26" spans="3:8" hidden="1" x14ac:dyDescent="0.25">
      <c r="G26" s="8"/>
    </row>
    <row r="27" spans="3:8" ht="8.25" hidden="1" customHeight="1" x14ac:dyDescent="0.25">
      <c r="G27" s="8"/>
    </row>
    <row r="28" spans="3:8" ht="8.25" hidden="1" customHeight="1" x14ac:dyDescent="0.25">
      <c r="G28" s="8"/>
    </row>
    <row r="29" spans="3:8" ht="8.25" hidden="1" customHeight="1" x14ac:dyDescent="0.25">
      <c r="C29" s="50"/>
      <c r="D29" s="49"/>
      <c r="G29" s="8"/>
    </row>
    <row r="30" spans="3:8" ht="8.25" hidden="1" customHeight="1" x14ac:dyDescent="0.25"/>
    <row r="31" spans="3:8" ht="8.25" hidden="1" customHeight="1" x14ac:dyDescent="0.25"/>
    <row r="32" spans="3:8" ht="8.25" hidden="1" customHeight="1" x14ac:dyDescent="0.25"/>
    <row r="33" spans="2:10" ht="8.25" hidden="1" customHeight="1" x14ac:dyDescent="0.25"/>
    <row r="34" spans="2:10" ht="8.25" hidden="1" customHeight="1" x14ac:dyDescent="0.25"/>
    <row r="35" spans="2:10" ht="8.25" hidden="1" customHeight="1" x14ac:dyDescent="0.25"/>
    <row r="36" spans="2:10" ht="8.25" hidden="1" customHeight="1" x14ac:dyDescent="0.25"/>
    <row r="37" spans="2:10" ht="8.25" hidden="1" customHeight="1" x14ac:dyDescent="0.25"/>
    <row r="38" spans="2:10" ht="8.25" hidden="1" customHeight="1" x14ac:dyDescent="0.25"/>
    <row r="39" spans="2:10" ht="8.25" customHeight="1" x14ac:dyDescent="0.25"/>
    <row r="40" spans="2:10" ht="14.25" customHeight="1" x14ac:dyDescent="0.25">
      <c r="B40" s="57"/>
      <c r="C40" s="65"/>
      <c r="D40" s="65"/>
      <c r="E40" s="65"/>
      <c r="F40" s="79" t="s">
        <v>6</v>
      </c>
      <c r="G40" s="79"/>
      <c r="H40" s="79"/>
      <c r="I40" s="79"/>
      <c r="J40" s="79"/>
    </row>
    <row r="41" spans="2:10" ht="21" customHeight="1" x14ac:dyDescent="0.25">
      <c r="B41" s="65"/>
      <c r="C41" s="65"/>
      <c r="D41" s="65"/>
      <c r="E41" s="65"/>
      <c r="F41" s="79"/>
      <c r="G41" s="79"/>
      <c r="H41" s="79"/>
      <c r="I41" s="79"/>
      <c r="J41" s="79"/>
    </row>
    <row r="42" spans="2:10" ht="27" customHeight="1" x14ac:dyDescent="0.25">
      <c r="B42" s="65"/>
      <c r="C42" s="65"/>
      <c r="D42" s="65"/>
      <c r="E42" s="65"/>
      <c r="F42" s="79"/>
      <c r="G42" s="79"/>
      <c r="H42" s="79"/>
      <c r="I42" s="79"/>
      <c r="J42" s="79"/>
    </row>
    <row r="43" spans="2:10" x14ac:dyDescent="0.25">
      <c r="B43" s="57"/>
      <c r="C43" s="57"/>
      <c r="D43" s="57"/>
      <c r="E43" s="57"/>
    </row>
    <row r="44" spans="2:10" x14ac:dyDescent="0.25">
      <c r="B44" s="57"/>
      <c r="C44" s="57"/>
      <c r="D44" s="57"/>
      <c r="E44" s="57"/>
    </row>
    <row r="45" spans="2:10" x14ac:dyDescent="0.25">
      <c r="B45" s="57"/>
      <c r="C45" s="57"/>
      <c r="D45" s="57"/>
      <c r="E45" s="57"/>
    </row>
    <row r="46" spans="2:10" x14ac:dyDescent="0.25">
      <c r="B46" s="57"/>
      <c r="C46" s="57"/>
      <c r="D46" s="57"/>
      <c r="E46" s="57"/>
    </row>
  </sheetData>
  <sheetProtection algorithmName="SHA-512" hashValue="2t6Pzop5jQ9gYzSlUNVcNsBgGuMF+ZsKrdRO9qw1TKY02Ers4OaQtYQMsLX/57+o/MOyyuGV1S3buL8DeXgnEw==" saltValue="H4qZ8PFEC5J7SL4u9N/9GQ==" spinCount="100000" sheet="1" objects="1" scenarios="1" selectLockedCells="1"/>
  <mergeCells count="3">
    <mergeCell ref="F2:G2"/>
    <mergeCell ref="I2:J2"/>
    <mergeCell ref="F40:J42"/>
  </mergeCells>
  <pageMargins left="0.7" right="0.7" top="0.75" bottom="0.75" header="0.3" footer="0.3"/>
  <pageSetup paperSize="9" orientation="portrait" r:id="rId1"/>
  <ignoredErrors>
    <ignoredError sqref="G1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9E58-54E2-4D34-8F70-5DE0EC11F7D3}">
  <dimension ref="A1:L22"/>
  <sheetViews>
    <sheetView workbookViewId="0">
      <selection activeCell="A20" sqref="A20"/>
    </sheetView>
  </sheetViews>
  <sheetFormatPr baseColWidth="10" defaultColWidth="14.6640625" defaultRowHeight="15" customHeight="1" x14ac:dyDescent="0.3"/>
  <cols>
    <col min="1" max="1" width="22.44140625" style="16" bestFit="1" customWidth="1"/>
    <col min="2" max="2" width="2.5546875" style="16" customWidth="1"/>
    <col min="3" max="3" width="14.33203125" style="16" customWidth="1"/>
    <col min="4" max="4" width="3.88671875" style="16" customWidth="1"/>
    <col min="5" max="5" width="7.33203125" style="16" bestFit="1" customWidth="1"/>
    <col min="6" max="6" width="10.88671875" style="16" customWidth="1"/>
    <col min="7" max="7" width="6.6640625" style="16" customWidth="1"/>
    <col min="8" max="8" width="11" style="16" customWidth="1"/>
    <col min="9" max="10" width="8.5546875" style="16" customWidth="1"/>
    <col min="11" max="16384" width="14.6640625" style="16"/>
  </cols>
  <sheetData>
    <row r="1" spans="1:12" ht="6.75" customHeight="1" x14ac:dyDescent="0.3">
      <c r="A1" s="38"/>
      <c r="B1" s="38"/>
      <c r="C1" s="38"/>
      <c r="D1" s="33"/>
    </row>
    <row r="2" spans="1:12" ht="15" customHeight="1" x14ac:dyDescent="0.3">
      <c r="A2" s="80" t="str">
        <f>Credicuotas!F2</f>
        <v xml:space="preserve"> ON SERIE 1 - Badlar + Margen</v>
      </c>
      <c r="B2" s="80"/>
      <c r="C2" s="81"/>
      <c r="D2" s="34" t="s">
        <v>29</v>
      </c>
      <c r="E2" s="72" t="s">
        <v>32</v>
      </c>
      <c r="F2" s="75" t="s">
        <v>31</v>
      </c>
      <c r="G2" s="75"/>
      <c r="H2" s="75" t="s">
        <v>7</v>
      </c>
      <c r="I2" s="75" t="s">
        <v>28</v>
      </c>
      <c r="J2" s="75" t="s">
        <v>1</v>
      </c>
      <c r="K2" s="31" t="s">
        <v>2</v>
      </c>
      <c r="L2" s="75" t="s">
        <v>21</v>
      </c>
    </row>
    <row r="3" spans="1:12" s="17" customFormat="1" ht="12" x14ac:dyDescent="0.25">
      <c r="A3" s="24" t="s">
        <v>3</v>
      </c>
      <c r="B3" s="24"/>
      <c r="C3" s="24">
        <v>100</v>
      </c>
      <c r="D3" s="35"/>
      <c r="E3" s="68">
        <f>F3</f>
        <v>44656</v>
      </c>
      <c r="F3" s="66">
        <f>+C4</f>
        <v>44656</v>
      </c>
      <c r="G3" s="18"/>
      <c r="H3" s="18"/>
      <c r="I3" s="21">
        <v>0</v>
      </c>
      <c r="J3" s="28"/>
      <c r="K3" s="29">
        <f>-Credicuotas!G10</f>
        <v>-100</v>
      </c>
      <c r="L3" s="29">
        <f>SUM(L5:L10)/-K3</f>
        <v>0.97896791151001905</v>
      </c>
    </row>
    <row r="4" spans="1:12" ht="12" x14ac:dyDescent="0.25">
      <c r="A4" s="19" t="s">
        <v>8</v>
      </c>
      <c r="B4" s="19"/>
      <c r="C4" s="22">
        <f>Credicuotas!G5</f>
        <v>44656</v>
      </c>
      <c r="D4" s="33">
        <v>0</v>
      </c>
      <c r="E4" s="67">
        <f>F4</f>
        <v>44656</v>
      </c>
      <c r="F4" s="67">
        <f>+C4</f>
        <v>44656</v>
      </c>
      <c r="G4" s="39">
        <f>F4-F3</f>
        <v>0</v>
      </c>
      <c r="H4" s="40">
        <f>Credicuotas!$G$19+Credicuotas!$G$18</f>
        <v>0.45999999999999996</v>
      </c>
      <c r="I4" s="23">
        <v>0</v>
      </c>
      <c r="J4" s="28"/>
      <c r="K4" s="30"/>
      <c r="L4" s="30"/>
    </row>
    <row r="5" spans="1:12" ht="12" x14ac:dyDescent="0.25">
      <c r="A5" s="19" t="s">
        <v>9</v>
      </c>
      <c r="B5" s="19"/>
      <c r="C5" s="22">
        <f>+EDATE(C4,18)</f>
        <v>45204</v>
      </c>
      <c r="D5" s="33">
        <v>1</v>
      </c>
      <c r="E5" s="67">
        <f>F5+1</f>
        <v>44748</v>
      </c>
      <c r="F5" s="67">
        <f>+EDATE(F4,3)</f>
        <v>44747</v>
      </c>
      <c r="G5" s="39">
        <f t="shared" ref="G5:G10" si="0">F5-$F$3</f>
        <v>91</v>
      </c>
      <c r="H5" s="40">
        <f>Credicuotas!$G$19+Credicuotas!$G$18</f>
        <v>0.45999999999999996</v>
      </c>
      <c r="I5" s="23">
        <v>0</v>
      </c>
      <c r="J5" s="28">
        <f>+YEARFRAC(F4,F5,3)*(H5)*(100-SUM($I$4:I4))</f>
        <v>11.46849315068493</v>
      </c>
      <c r="K5" s="30">
        <f>I5+J5</f>
        <v>11.46849315068493</v>
      </c>
      <c r="L5" s="30">
        <f t="shared" ref="L5:L10" si="1">K5/(1+C$11*(90/365))^((F5-F$3)/90)*((F5-F$3)/365)</f>
        <v>2.5460980120297214</v>
      </c>
    </row>
    <row r="6" spans="1:12" ht="12" x14ac:dyDescent="0.25">
      <c r="A6" s="19" t="s">
        <v>17</v>
      </c>
      <c r="B6" s="19"/>
      <c r="C6" s="25">
        <f>Credicuotas!G18</f>
        <v>4.4999999999999998E-2</v>
      </c>
      <c r="D6" s="33">
        <v>2</v>
      </c>
      <c r="E6" s="67">
        <v>44620</v>
      </c>
      <c r="F6" s="67">
        <f t="shared" ref="E6:F10" si="2">+EDATE(F5,3)</f>
        <v>44839</v>
      </c>
      <c r="G6" s="39">
        <f t="shared" si="0"/>
        <v>183</v>
      </c>
      <c r="H6" s="40">
        <f>Credicuotas!$G$19+Credicuotas!$G$18</f>
        <v>0.45999999999999996</v>
      </c>
      <c r="I6" s="23">
        <v>0</v>
      </c>
      <c r="J6" s="28">
        <f>+YEARFRAC(F5,F6,3)*(H6)*(100-SUM($I$4:I5))</f>
        <v>11.594520547945205</v>
      </c>
      <c r="K6" s="30">
        <f>I6+J6</f>
        <v>11.594520547945205</v>
      </c>
      <c r="L6" s="30">
        <f t="shared" si="1"/>
        <v>4.6036029192510579</v>
      </c>
    </row>
    <row r="7" spans="1:12" ht="12" x14ac:dyDescent="0.25">
      <c r="A7" s="19" t="s">
        <v>13</v>
      </c>
      <c r="B7" s="19"/>
      <c r="C7" s="20">
        <f>+Inputs!C4/100</f>
        <v>0.419375</v>
      </c>
      <c r="D7" s="33">
        <v>3</v>
      </c>
      <c r="E7" s="67">
        <f>F7</f>
        <v>44931</v>
      </c>
      <c r="F7" s="67">
        <f t="shared" si="2"/>
        <v>44931</v>
      </c>
      <c r="G7" s="39">
        <f t="shared" si="0"/>
        <v>275</v>
      </c>
      <c r="H7" s="40">
        <f>Credicuotas!$G$19+Credicuotas!$G$18</f>
        <v>0.45999999999999996</v>
      </c>
      <c r="I7" s="23">
        <v>0</v>
      </c>
      <c r="J7" s="28">
        <f>+YEARFRAC(F6,F7,3)*(H7)*(100-SUM($I$4:I6))</f>
        <v>11.594520547945205</v>
      </c>
      <c r="K7" s="30">
        <f t="shared" ref="K7" si="3">I7+J7</f>
        <v>11.594520547945205</v>
      </c>
      <c r="L7" s="30">
        <f t="shared" si="1"/>
        <v>6.1524213056316936</v>
      </c>
    </row>
    <row r="8" spans="1:12" ht="12" x14ac:dyDescent="0.25">
      <c r="A8" s="19" t="s">
        <v>18</v>
      </c>
      <c r="B8" s="19"/>
      <c r="C8" s="20">
        <f>Credicuotas!G18+Credicuotas!G19</f>
        <v>0.45999999999999996</v>
      </c>
      <c r="D8" s="33">
        <v>4</v>
      </c>
      <c r="E8" s="67">
        <f t="shared" si="2"/>
        <v>45021</v>
      </c>
      <c r="F8" s="67">
        <f t="shared" si="2"/>
        <v>45021</v>
      </c>
      <c r="G8" s="39">
        <f t="shared" si="0"/>
        <v>365</v>
      </c>
      <c r="H8" s="40">
        <f>Credicuotas!$G$19+Credicuotas!$G$18</f>
        <v>0.45999999999999996</v>
      </c>
      <c r="I8" s="23">
        <v>33</v>
      </c>
      <c r="J8" s="28">
        <f>+YEARFRAC(F7,F8,3)*(H8)*(100-SUM($I$4:I7))</f>
        <v>11.342465753424657</v>
      </c>
      <c r="K8" s="30">
        <f t="shared" ref="K8" si="4">I8+J8</f>
        <v>44.342465753424655</v>
      </c>
      <c r="L8" s="30">
        <f t="shared" si="1"/>
        <v>27.844994536351244</v>
      </c>
    </row>
    <row r="9" spans="1:12" ht="12" x14ac:dyDescent="0.25">
      <c r="D9" s="33">
        <v>5</v>
      </c>
      <c r="E9" s="67">
        <f t="shared" si="2"/>
        <v>45112</v>
      </c>
      <c r="F9" s="67">
        <f t="shared" si="2"/>
        <v>45112</v>
      </c>
      <c r="G9" s="39">
        <f t="shared" si="0"/>
        <v>456</v>
      </c>
      <c r="H9" s="40">
        <f>Credicuotas!$G$19+Credicuotas!$G$18</f>
        <v>0.45999999999999996</v>
      </c>
      <c r="I9" s="23">
        <v>33</v>
      </c>
      <c r="J9" s="28">
        <f>+YEARFRAC(F8,F9,3)*(H9)*(100-SUM($I$4:I8))</f>
        <v>7.6838904109589032</v>
      </c>
      <c r="K9" s="30">
        <f t="shared" ref="K9:K10" si="5">I9+J9</f>
        <v>40.683890410958902</v>
      </c>
      <c r="L9" s="30">
        <f t="shared" si="1"/>
        <v>28.421171948972287</v>
      </c>
    </row>
    <row r="10" spans="1:12" ht="12" x14ac:dyDescent="0.25">
      <c r="A10" s="20"/>
      <c r="B10" s="20"/>
      <c r="C10" s="25"/>
      <c r="D10" s="33">
        <v>6</v>
      </c>
      <c r="E10" s="67">
        <f t="shared" si="2"/>
        <v>45204</v>
      </c>
      <c r="F10" s="67">
        <f t="shared" si="2"/>
        <v>45204</v>
      </c>
      <c r="G10" s="39">
        <f t="shared" si="0"/>
        <v>548</v>
      </c>
      <c r="H10" s="40">
        <f>Credicuotas!$G$19+Credicuotas!$G$18</f>
        <v>0.45999999999999996</v>
      </c>
      <c r="I10" s="23">
        <v>34</v>
      </c>
      <c r="J10" s="28">
        <f>+YEARFRAC(F9,F10,3)*(H10)*(100-SUM($I$4:I9))</f>
        <v>3.94213698630137</v>
      </c>
      <c r="K10" s="30">
        <f t="shared" si="5"/>
        <v>37.942136986301371</v>
      </c>
      <c r="L10" s="30">
        <f t="shared" si="1"/>
        <v>28.328502428765908</v>
      </c>
    </row>
    <row r="11" spans="1:12" ht="12" x14ac:dyDescent="0.3">
      <c r="A11" s="20" t="s">
        <v>19</v>
      </c>
      <c r="B11" s="20"/>
      <c r="C11" s="25">
        <f>NOMINAL(C12,4)</f>
        <v>0.49303139191683165</v>
      </c>
      <c r="D11" s="36"/>
      <c r="E11" s="73"/>
      <c r="F11" s="68"/>
      <c r="J11" s="27"/>
      <c r="K11" s="27"/>
      <c r="L11" s="27"/>
    </row>
    <row r="12" spans="1:12" ht="12" x14ac:dyDescent="0.3">
      <c r="A12" s="16" t="s">
        <v>20</v>
      </c>
      <c r="C12" s="25">
        <f>XIRR(K3:K10,E3:E10,0.14)</f>
        <v>0.59190756440162673</v>
      </c>
      <c r="D12" s="33"/>
      <c r="J12" s="27"/>
      <c r="K12" s="27"/>
      <c r="L12" s="27"/>
    </row>
    <row r="13" spans="1:12" ht="12" x14ac:dyDescent="0.3">
      <c r="A13" s="19" t="s">
        <v>21</v>
      </c>
      <c r="B13" s="19"/>
      <c r="C13" s="23">
        <f>IF(ISERROR(L3),NA(),L3)</f>
        <v>0.97896791151001905</v>
      </c>
      <c r="D13" s="33"/>
      <c r="J13" s="27"/>
      <c r="K13" s="27"/>
      <c r="L13" s="27"/>
    </row>
    <row r="14" spans="1:12" ht="12" x14ac:dyDescent="0.3">
      <c r="A14" s="19" t="s">
        <v>22</v>
      </c>
      <c r="B14" s="19"/>
      <c r="C14" s="23">
        <f>+(F10-F3)/365</f>
        <v>1.5013698630136987</v>
      </c>
      <c r="D14" s="33"/>
    </row>
    <row r="15" spans="1:12" ht="12" x14ac:dyDescent="0.3">
      <c r="A15" s="19"/>
      <c r="B15" s="19"/>
      <c r="C15" s="19"/>
      <c r="D15" s="33"/>
    </row>
    <row r="16" spans="1:12" ht="12" x14ac:dyDescent="0.3">
      <c r="C16" s="26"/>
      <c r="D16" s="33"/>
    </row>
    <row r="17" spans="1:12" ht="12" x14ac:dyDescent="0.3">
      <c r="D17" s="33"/>
    </row>
    <row r="18" spans="1:12" ht="12" x14ac:dyDescent="0.3">
      <c r="D18" s="33"/>
    </row>
    <row r="19" spans="1:12" ht="12" x14ac:dyDescent="0.3">
      <c r="A19" s="32"/>
      <c r="B19" s="32"/>
      <c r="C19" s="32"/>
      <c r="D19" s="37"/>
      <c r="E19" s="32"/>
      <c r="F19" s="32"/>
      <c r="G19" s="32"/>
      <c r="H19" s="32"/>
      <c r="I19" s="32"/>
      <c r="J19" s="32"/>
      <c r="K19" s="32"/>
      <c r="L19" s="32"/>
    </row>
    <row r="20" spans="1:12" ht="12" x14ac:dyDescent="0.3"/>
    <row r="21" spans="1:12" ht="12" x14ac:dyDescent="0.3"/>
    <row r="22" spans="1:12" ht="12" x14ac:dyDescent="0.3"/>
  </sheetData>
  <sheetProtection algorithmName="SHA-512" hashValue="GMSr2R/mO5LWn0XoC58tDZCDLqmYHkXl8rrErqcaqdCXWpLJTffqHJK+A13/XeKz0HL3oFJ+vUFjL9bCLyL8wA==" saltValue="6EZ/XJwru0iE8na+mqfJ4g==" spinCount="100000" sheet="1" objects="1" scenarios="1" selectLockedCells="1"/>
  <mergeCells count="1">
    <mergeCell ref="A2:C2"/>
  </mergeCells>
  <pageMargins left="0.7" right="0.7" top="0.75" bottom="0.75" header="0.3" footer="0.3"/>
  <pageSetup paperSize="9" orientation="portrait" r:id="rId1"/>
  <ignoredErrors>
    <ignoredError sqref="J6:J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473"/>
  <sheetViews>
    <sheetView workbookViewId="0">
      <selection activeCell="D4" sqref="D4"/>
    </sheetView>
  </sheetViews>
  <sheetFormatPr baseColWidth="10" defaultColWidth="10.88671875" defaultRowHeight="12" x14ac:dyDescent="0.25"/>
  <cols>
    <col min="1" max="1" width="10.88671875" style="15"/>
    <col min="2" max="3" width="10.88671875" style="56"/>
    <col min="4" max="16384" width="10.88671875" style="15"/>
  </cols>
  <sheetData>
    <row r="3" spans="2:4" x14ac:dyDescent="0.25">
      <c r="B3" s="58" t="s">
        <v>23</v>
      </c>
      <c r="C3" s="58" t="s">
        <v>24</v>
      </c>
    </row>
    <row r="4" spans="2:4" x14ac:dyDescent="0.25">
      <c r="B4" s="69">
        <v>44649</v>
      </c>
      <c r="C4" s="70">
        <v>41.9375</v>
      </c>
      <c r="D4" s="71">
        <f>AVERAGE(C4:C8)</f>
        <v>41.5</v>
      </c>
    </row>
    <row r="5" spans="2:4" x14ac:dyDescent="0.25">
      <c r="B5" s="69">
        <v>44648</v>
      </c>
      <c r="C5" s="70">
        <v>42</v>
      </c>
    </row>
    <row r="6" spans="2:4" x14ac:dyDescent="0.25">
      <c r="B6" s="69">
        <v>44645</v>
      </c>
      <c r="C6" s="70">
        <v>41.9375</v>
      </c>
    </row>
    <row r="7" spans="2:4" x14ac:dyDescent="0.25">
      <c r="B7" s="69">
        <v>44643</v>
      </c>
      <c r="C7" s="70">
        <v>41.75</v>
      </c>
    </row>
    <row r="8" spans="2:4" x14ac:dyDescent="0.25">
      <c r="B8" s="69">
        <v>44642</v>
      </c>
      <c r="C8" s="70">
        <v>39.875</v>
      </c>
    </row>
    <row r="9" spans="2:4" x14ac:dyDescent="0.25">
      <c r="B9" s="69">
        <v>44641</v>
      </c>
      <c r="C9" s="70">
        <v>40</v>
      </c>
    </row>
    <row r="10" spans="2:4" x14ac:dyDescent="0.25">
      <c r="B10" s="69">
        <v>44638</v>
      </c>
      <c r="C10" s="70">
        <v>40.0625</v>
      </c>
      <c r="D10" s="71"/>
    </row>
    <row r="11" spans="2:4" x14ac:dyDescent="0.25">
      <c r="B11" s="69">
        <v>44637</v>
      </c>
      <c r="C11" s="70">
        <v>40.1875</v>
      </c>
    </row>
    <row r="12" spans="2:4" x14ac:dyDescent="0.25">
      <c r="B12" s="69">
        <v>44636</v>
      </c>
      <c r="C12" s="70">
        <v>40.0625</v>
      </c>
    </row>
    <row r="13" spans="2:4" x14ac:dyDescent="0.25">
      <c r="B13" s="69">
        <v>44635</v>
      </c>
      <c r="C13" s="70">
        <v>40</v>
      </c>
    </row>
    <row r="14" spans="2:4" x14ac:dyDescent="0.25">
      <c r="B14" s="69">
        <v>44634</v>
      </c>
      <c r="C14" s="70">
        <v>39.875</v>
      </c>
    </row>
    <row r="15" spans="2:4" x14ac:dyDescent="0.25">
      <c r="B15" s="69">
        <v>44631</v>
      </c>
      <c r="C15" s="70">
        <v>39.9375</v>
      </c>
    </row>
    <row r="16" spans="2:4" x14ac:dyDescent="0.25">
      <c r="B16" s="69">
        <v>44630</v>
      </c>
      <c r="C16" s="70">
        <v>40.0625</v>
      </c>
    </row>
    <row r="17" spans="2:3" x14ac:dyDescent="0.25">
      <c r="B17" s="69">
        <v>44629</v>
      </c>
      <c r="C17" s="70">
        <v>39.875</v>
      </c>
    </row>
    <row r="18" spans="2:3" x14ac:dyDescent="0.25">
      <c r="B18" s="69">
        <v>44628</v>
      </c>
      <c r="C18" s="70">
        <v>40</v>
      </c>
    </row>
    <row r="19" spans="2:3" x14ac:dyDescent="0.25">
      <c r="B19" s="69">
        <v>44627</v>
      </c>
      <c r="C19" s="70">
        <v>40.0625</v>
      </c>
    </row>
    <row r="20" spans="2:3" x14ac:dyDescent="0.25">
      <c r="B20" s="69">
        <v>44624</v>
      </c>
      <c r="C20" s="70">
        <v>39.75</v>
      </c>
    </row>
    <row r="21" spans="2:3" x14ac:dyDescent="0.25">
      <c r="B21" s="69">
        <v>44623</v>
      </c>
      <c r="C21" s="70">
        <v>40.0625</v>
      </c>
    </row>
    <row r="22" spans="2:3" x14ac:dyDescent="0.25">
      <c r="B22" s="69">
        <v>44622</v>
      </c>
      <c r="C22" s="70">
        <v>40.125</v>
      </c>
    </row>
    <row r="23" spans="2:3" x14ac:dyDescent="0.25">
      <c r="B23" s="69">
        <v>44617</v>
      </c>
      <c r="C23" s="70">
        <v>39.9375</v>
      </c>
    </row>
    <row r="24" spans="2:3" x14ac:dyDescent="0.25">
      <c r="B24" s="69">
        <v>44616</v>
      </c>
      <c r="C24" s="70">
        <v>39.9375</v>
      </c>
    </row>
    <row r="25" spans="2:3" x14ac:dyDescent="0.25">
      <c r="B25" s="69">
        <v>44615</v>
      </c>
      <c r="C25" s="70">
        <v>40.0625</v>
      </c>
    </row>
    <row r="26" spans="2:3" x14ac:dyDescent="0.25">
      <c r="B26" s="69">
        <v>44614</v>
      </c>
      <c r="C26" s="70">
        <v>40.0625</v>
      </c>
    </row>
    <row r="27" spans="2:3" x14ac:dyDescent="0.25">
      <c r="B27" s="69">
        <v>44613</v>
      </c>
      <c r="C27" s="70">
        <v>39.875</v>
      </c>
    </row>
    <row r="28" spans="2:3" x14ac:dyDescent="0.25">
      <c r="B28" s="69">
        <v>44610</v>
      </c>
      <c r="C28" s="70">
        <v>39.9375</v>
      </c>
    </row>
    <row r="29" spans="2:3" x14ac:dyDescent="0.25">
      <c r="B29" s="69">
        <v>44609</v>
      </c>
      <c r="C29" s="70">
        <v>37.625</v>
      </c>
    </row>
    <row r="30" spans="2:3" x14ac:dyDescent="0.25">
      <c r="B30" s="69">
        <v>44608</v>
      </c>
      <c r="C30" s="70">
        <v>37.6875</v>
      </c>
    </row>
    <row r="31" spans="2:3" x14ac:dyDescent="0.25">
      <c r="B31" s="69">
        <v>44607</v>
      </c>
      <c r="C31" s="70">
        <v>37.625</v>
      </c>
    </row>
    <row r="32" spans="2:3" x14ac:dyDescent="0.25">
      <c r="B32" s="69">
        <v>44606</v>
      </c>
      <c r="C32" s="70">
        <v>37.5</v>
      </c>
    </row>
    <row r="33" spans="2:3" x14ac:dyDescent="0.25">
      <c r="B33" s="69">
        <v>44603</v>
      </c>
      <c r="C33" s="70">
        <v>37.5625</v>
      </c>
    </row>
    <row r="34" spans="2:3" x14ac:dyDescent="0.25">
      <c r="B34" s="69">
        <v>44602</v>
      </c>
      <c r="C34" s="70">
        <v>37.5</v>
      </c>
    </row>
    <row r="35" spans="2:3" x14ac:dyDescent="0.25">
      <c r="B35" s="69">
        <v>44601</v>
      </c>
      <c r="C35" s="70">
        <v>37.6875</v>
      </c>
    </row>
    <row r="36" spans="2:3" x14ac:dyDescent="0.25">
      <c r="B36" s="69">
        <v>44600</v>
      </c>
      <c r="C36" s="70">
        <v>37.4375</v>
      </c>
    </row>
    <row r="37" spans="2:3" x14ac:dyDescent="0.25">
      <c r="B37" s="69">
        <v>44599</v>
      </c>
      <c r="C37" s="70">
        <v>37.375</v>
      </c>
    </row>
    <row r="38" spans="2:3" x14ac:dyDescent="0.25">
      <c r="B38" s="69">
        <v>44596</v>
      </c>
      <c r="C38" s="70">
        <v>37.5625</v>
      </c>
    </row>
    <row r="39" spans="2:3" x14ac:dyDescent="0.25">
      <c r="B39" s="69">
        <v>44595</v>
      </c>
      <c r="C39" s="70">
        <v>37.5625</v>
      </c>
    </row>
    <row r="40" spans="2:3" x14ac:dyDescent="0.25">
      <c r="B40" s="69">
        <v>44594</v>
      </c>
      <c r="C40" s="70">
        <v>37.5625</v>
      </c>
    </row>
    <row r="41" spans="2:3" x14ac:dyDescent="0.25">
      <c r="B41" s="69">
        <v>44593</v>
      </c>
      <c r="C41" s="70">
        <v>37.5</v>
      </c>
    </row>
    <row r="42" spans="2:3" x14ac:dyDescent="0.25">
      <c r="B42" s="69">
        <v>44592</v>
      </c>
      <c r="C42" s="70">
        <v>37.625</v>
      </c>
    </row>
    <row r="43" spans="2:3" x14ac:dyDescent="0.25">
      <c r="B43" s="69">
        <v>44589</v>
      </c>
      <c r="C43" s="70">
        <v>37.75</v>
      </c>
    </row>
    <row r="44" spans="2:3" x14ac:dyDescent="0.25">
      <c r="B44" s="69">
        <v>44588</v>
      </c>
      <c r="C44" s="70">
        <v>37.5625</v>
      </c>
    </row>
    <row r="45" spans="2:3" x14ac:dyDescent="0.25">
      <c r="B45" s="69">
        <v>44587</v>
      </c>
      <c r="C45" s="70">
        <v>37.5625</v>
      </c>
    </row>
    <row r="46" spans="2:3" x14ac:dyDescent="0.25">
      <c r="B46" s="69">
        <v>44586</v>
      </c>
      <c r="C46" s="70">
        <v>37.625</v>
      </c>
    </row>
    <row r="47" spans="2:3" x14ac:dyDescent="0.25">
      <c r="B47" s="69">
        <v>44585</v>
      </c>
      <c r="C47" s="70">
        <v>37.625</v>
      </c>
    </row>
    <row r="48" spans="2:3" x14ac:dyDescent="0.25">
      <c r="B48" s="69">
        <v>44582</v>
      </c>
      <c r="C48" s="70">
        <v>37.5</v>
      </c>
    </row>
    <row r="49" spans="2:3" x14ac:dyDescent="0.25">
      <c r="B49" s="69">
        <v>44581</v>
      </c>
      <c r="C49" s="70">
        <v>37.625</v>
      </c>
    </row>
    <row r="50" spans="2:3" x14ac:dyDescent="0.25">
      <c r="B50" s="69">
        <v>44580</v>
      </c>
      <c r="C50" s="70">
        <v>37.5625</v>
      </c>
    </row>
    <row r="51" spans="2:3" x14ac:dyDescent="0.25">
      <c r="B51" s="69">
        <v>44579</v>
      </c>
      <c r="C51" s="70">
        <v>37.5</v>
      </c>
    </row>
    <row r="52" spans="2:3" x14ac:dyDescent="0.25">
      <c r="B52" s="69">
        <v>44578</v>
      </c>
      <c r="C52" s="70">
        <v>37.75</v>
      </c>
    </row>
    <row r="53" spans="2:3" x14ac:dyDescent="0.25">
      <c r="B53" s="69">
        <v>44575</v>
      </c>
      <c r="C53" s="70">
        <v>37.625</v>
      </c>
    </row>
    <row r="54" spans="2:3" x14ac:dyDescent="0.25">
      <c r="B54" s="69">
        <v>44574</v>
      </c>
      <c r="C54" s="70">
        <v>37.4375</v>
      </c>
    </row>
    <row r="55" spans="2:3" x14ac:dyDescent="0.25">
      <c r="B55" s="69">
        <v>44573</v>
      </c>
      <c r="C55" s="70">
        <v>37.4375</v>
      </c>
    </row>
    <row r="56" spans="2:3" x14ac:dyDescent="0.25">
      <c r="B56" s="69">
        <v>44572</v>
      </c>
      <c r="C56" s="70">
        <v>37.375</v>
      </c>
    </row>
    <row r="57" spans="2:3" x14ac:dyDescent="0.25">
      <c r="B57" s="69">
        <v>44571</v>
      </c>
      <c r="C57" s="70">
        <v>37.625</v>
      </c>
    </row>
    <row r="58" spans="2:3" x14ac:dyDescent="0.25">
      <c r="B58" s="69">
        <v>44568</v>
      </c>
      <c r="C58" s="70">
        <v>37.375</v>
      </c>
    </row>
    <row r="59" spans="2:3" x14ac:dyDescent="0.25">
      <c r="B59" s="69">
        <v>44567</v>
      </c>
      <c r="C59" s="70">
        <v>34.1875</v>
      </c>
    </row>
    <row r="60" spans="2:3" x14ac:dyDescent="0.25">
      <c r="B60" s="69">
        <v>44566</v>
      </c>
      <c r="C60" s="70">
        <v>34.25</v>
      </c>
    </row>
    <row r="61" spans="2:3" x14ac:dyDescent="0.25">
      <c r="B61" s="69">
        <v>44565</v>
      </c>
      <c r="C61" s="70">
        <v>34.25</v>
      </c>
    </row>
    <row r="62" spans="2:3" x14ac:dyDescent="0.25">
      <c r="B62" s="69">
        <v>44564</v>
      </c>
      <c r="C62" s="70">
        <v>34.1875</v>
      </c>
    </row>
    <row r="63" spans="2:3" x14ac:dyDescent="0.25">
      <c r="B63" s="54">
        <v>44449</v>
      </c>
      <c r="C63" s="55">
        <v>34.0625</v>
      </c>
    </row>
    <row r="64" spans="2:3" x14ac:dyDescent="0.25">
      <c r="B64" s="54">
        <v>44448</v>
      </c>
      <c r="C64" s="55">
        <v>34.1875</v>
      </c>
    </row>
    <row r="65" spans="2:3" x14ac:dyDescent="0.25">
      <c r="B65" s="54">
        <v>44447</v>
      </c>
      <c r="C65" s="55">
        <v>34.25</v>
      </c>
    </row>
    <row r="66" spans="2:3" x14ac:dyDescent="0.25">
      <c r="B66" s="54">
        <v>44446</v>
      </c>
      <c r="C66" s="55">
        <v>34.1875</v>
      </c>
    </row>
    <row r="67" spans="2:3" x14ac:dyDescent="0.25">
      <c r="B67" s="54">
        <v>44445</v>
      </c>
      <c r="C67" s="55">
        <v>34.3125</v>
      </c>
    </row>
    <row r="68" spans="2:3" x14ac:dyDescent="0.25">
      <c r="B68" s="54">
        <v>44442</v>
      </c>
      <c r="C68" s="55">
        <v>34.125</v>
      </c>
    </row>
    <row r="69" spans="2:3" x14ac:dyDescent="0.25">
      <c r="B69" s="54">
        <v>44441</v>
      </c>
      <c r="C69" s="55">
        <v>34.125</v>
      </c>
    </row>
    <row r="70" spans="2:3" x14ac:dyDescent="0.25">
      <c r="B70" s="54">
        <v>44440</v>
      </c>
      <c r="C70" s="55">
        <v>34.1875</v>
      </c>
    </row>
    <row r="71" spans="2:3" x14ac:dyDescent="0.25">
      <c r="B71" s="54">
        <v>44439</v>
      </c>
      <c r="C71" s="55">
        <v>34.1875</v>
      </c>
    </row>
    <row r="72" spans="2:3" x14ac:dyDescent="0.25">
      <c r="B72" s="54">
        <v>44438</v>
      </c>
      <c r="C72" s="55">
        <v>34.1875</v>
      </c>
    </row>
    <row r="73" spans="2:3" x14ac:dyDescent="0.25">
      <c r="B73" s="54">
        <v>44435</v>
      </c>
      <c r="C73" s="55">
        <v>34.125</v>
      </c>
    </row>
    <row r="74" spans="2:3" x14ac:dyDescent="0.25">
      <c r="B74" s="54">
        <v>44434</v>
      </c>
      <c r="C74" s="55">
        <v>34.125</v>
      </c>
    </row>
    <row r="75" spans="2:3" x14ac:dyDescent="0.25">
      <c r="B75" s="54">
        <v>44433</v>
      </c>
      <c r="C75" s="55">
        <v>34.1875</v>
      </c>
    </row>
    <row r="76" spans="2:3" x14ac:dyDescent="0.25">
      <c r="B76" s="54">
        <v>44432</v>
      </c>
      <c r="C76" s="55">
        <v>34.125</v>
      </c>
    </row>
    <row r="77" spans="2:3" x14ac:dyDescent="0.25">
      <c r="B77" s="54">
        <v>44431</v>
      </c>
      <c r="C77" s="55">
        <v>34.1875</v>
      </c>
    </row>
    <row r="78" spans="2:3" x14ac:dyDescent="0.25">
      <c r="B78" s="54">
        <v>44428</v>
      </c>
      <c r="C78" s="55">
        <v>34.0625</v>
      </c>
    </row>
    <row r="79" spans="2:3" x14ac:dyDescent="0.25">
      <c r="B79" s="54">
        <v>44427</v>
      </c>
      <c r="C79" s="55">
        <v>34.1875</v>
      </c>
    </row>
    <row r="80" spans="2:3" x14ac:dyDescent="0.25">
      <c r="B80" s="54">
        <v>44426</v>
      </c>
      <c r="C80" s="55">
        <v>34.0625</v>
      </c>
    </row>
    <row r="81" spans="2:3" x14ac:dyDescent="0.25">
      <c r="B81" s="54">
        <v>44425</v>
      </c>
      <c r="C81" s="55">
        <v>34.25</v>
      </c>
    </row>
    <row r="82" spans="2:3" x14ac:dyDescent="0.25">
      <c r="B82" s="54">
        <v>44421</v>
      </c>
      <c r="C82" s="55">
        <v>34.125</v>
      </c>
    </row>
    <row r="83" spans="2:3" x14ac:dyDescent="0.25">
      <c r="B83" s="54">
        <v>44420</v>
      </c>
      <c r="C83" s="55">
        <v>34.1875</v>
      </c>
    </row>
    <row r="84" spans="2:3" x14ac:dyDescent="0.25">
      <c r="B84" s="54">
        <v>44419</v>
      </c>
      <c r="C84" s="55">
        <v>34.0625</v>
      </c>
    </row>
    <row r="85" spans="2:3" x14ac:dyDescent="0.25">
      <c r="B85" s="54">
        <v>44418</v>
      </c>
      <c r="C85" s="55">
        <v>34.1875</v>
      </c>
    </row>
    <row r="86" spans="2:3" x14ac:dyDescent="0.25">
      <c r="B86" s="54">
        <v>44417</v>
      </c>
      <c r="C86" s="55">
        <v>34.25</v>
      </c>
    </row>
    <row r="87" spans="2:3" x14ac:dyDescent="0.25">
      <c r="B87" s="54">
        <v>44414</v>
      </c>
      <c r="C87" s="55">
        <v>34.25</v>
      </c>
    </row>
    <row r="88" spans="2:3" x14ac:dyDescent="0.25">
      <c r="B88" s="54">
        <v>44413</v>
      </c>
      <c r="C88" s="55">
        <v>34.1875</v>
      </c>
    </row>
    <row r="89" spans="2:3" x14ac:dyDescent="0.25">
      <c r="B89" s="54">
        <v>44412</v>
      </c>
      <c r="C89" s="55">
        <v>34</v>
      </c>
    </row>
    <row r="90" spans="2:3" x14ac:dyDescent="0.25">
      <c r="B90" s="54">
        <v>44411</v>
      </c>
      <c r="C90" s="55">
        <v>34.1875</v>
      </c>
    </row>
    <row r="91" spans="2:3" x14ac:dyDescent="0.25">
      <c r="B91" s="54">
        <v>44410</v>
      </c>
      <c r="C91" s="55">
        <v>34.1875</v>
      </c>
    </row>
    <row r="92" spans="2:3" x14ac:dyDescent="0.25">
      <c r="B92" s="54">
        <v>44407</v>
      </c>
      <c r="C92" s="55">
        <v>34.125</v>
      </c>
    </row>
    <row r="93" spans="2:3" x14ac:dyDescent="0.25">
      <c r="B93" s="54">
        <v>44406</v>
      </c>
      <c r="C93" s="55">
        <v>34.125</v>
      </c>
    </row>
    <row r="94" spans="2:3" x14ac:dyDescent="0.25">
      <c r="B94" s="54">
        <v>44405</v>
      </c>
      <c r="C94" s="55">
        <v>34.125</v>
      </c>
    </row>
    <row r="95" spans="2:3" x14ac:dyDescent="0.25">
      <c r="B95" s="54">
        <v>44404</v>
      </c>
      <c r="C95" s="55">
        <v>34.1875</v>
      </c>
    </row>
    <row r="96" spans="2:3" x14ac:dyDescent="0.25">
      <c r="B96" s="54">
        <v>44403</v>
      </c>
      <c r="C96" s="55">
        <v>34.1875</v>
      </c>
    </row>
    <row r="97" spans="2:3" x14ac:dyDescent="0.25">
      <c r="B97" s="54">
        <v>44400</v>
      </c>
      <c r="C97" s="55">
        <v>34.125</v>
      </c>
    </row>
    <row r="98" spans="2:3" x14ac:dyDescent="0.25">
      <c r="B98" s="54">
        <v>44399</v>
      </c>
      <c r="C98" s="55">
        <v>34.0625</v>
      </c>
    </row>
    <row r="99" spans="2:3" x14ac:dyDescent="0.25">
      <c r="B99" s="54">
        <v>44398</v>
      </c>
      <c r="C99" s="55">
        <v>34.1875</v>
      </c>
    </row>
    <row r="100" spans="2:3" x14ac:dyDescent="0.25">
      <c r="B100" s="54">
        <v>44397</v>
      </c>
      <c r="C100" s="55">
        <v>34.1875</v>
      </c>
    </row>
    <row r="101" spans="2:3" x14ac:dyDescent="0.25">
      <c r="B101" s="54">
        <v>44396</v>
      </c>
      <c r="C101" s="55">
        <v>34.125</v>
      </c>
    </row>
    <row r="102" spans="2:3" x14ac:dyDescent="0.25">
      <c r="B102" s="54">
        <v>44393</v>
      </c>
      <c r="C102" s="55">
        <v>34.0625</v>
      </c>
    </row>
    <row r="103" spans="2:3" x14ac:dyDescent="0.25">
      <c r="B103" s="54">
        <v>44392</v>
      </c>
      <c r="C103" s="55">
        <v>34.1875</v>
      </c>
    </row>
    <row r="104" spans="2:3" x14ac:dyDescent="0.25">
      <c r="B104" s="54">
        <v>44391</v>
      </c>
      <c r="C104" s="55">
        <v>34.125</v>
      </c>
    </row>
    <row r="105" spans="2:3" x14ac:dyDescent="0.25">
      <c r="B105" s="54">
        <v>44390</v>
      </c>
      <c r="C105" s="55">
        <v>33.875</v>
      </c>
    </row>
    <row r="106" spans="2:3" x14ac:dyDescent="0.25">
      <c r="B106" s="54">
        <v>44389</v>
      </c>
      <c r="C106" s="55">
        <v>34.125</v>
      </c>
    </row>
    <row r="107" spans="2:3" x14ac:dyDescent="0.25">
      <c r="B107" s="54">
        <v>44385</v>
      </c>
      <c r="C107" s="55">
        <v>34.1875</v>
      </c>
    </row>
    <row r="108" spans="2:3" x14ac:dyDescent="0.25">
      <c r="B108" s="54">
        <v>44384</v>
      </c>
      <c r="C108" s="55">
        <v>34.25</v>
      </c>
    </row>
    <row r="109" spans="2:3" x14ac:dyDescent="0.25">
      <c r="B109" s="54">
        <v>44383</v>
      </c>
      <c r="C109" s="55">
        <v>34.1875</v>
      </c>
    </row>
    <row r="110" spans="2:3" x14ac:dyDescent="0.25">
      <c r="B110" s="54">
        <v>44382</v>
      </c>
      <c r="C110" s="55">
        <v>34</v>
      </c>
    </row>
    <row r="111" spans="2:3" x14ac:dyDescent="0.25">
      <c r="B111" s="54">
        <v>44379</v>
      </c>
      <c r="C111" s="55">
        <v>34.1875</v>
      </c>
    </row>
    <row r="112" spans="2:3" x14ac:dyDescent="0.25">
      <c r="B112" s="54">
        <v>44378</v>
      </c>
      <c r="C112" s="55">
        <v>34.125</v>
      </c>
    </row>
    <row r="113" spans="2:3" x14ac:dyDescent="0.25">
      <c r="B113" s="54">
        <v>44377</v>
      </c>
      <c r="C113" s="55">
        <v>34.125</v>
      </c>
    </row>
    <row r="114" spans="2:3" x14ac:dyDescent="0.25">
      <c r="B114" s="54">
        <v>44376</v>
      </c>
      <c r="C114" s="55">
        <v>34.0625</v>
      </c>
    </row>
    <row r="115" spans="2:3" x14ac:dyDescent="0.25">
      <c r="B115" s="54">
        <v>44375</v>
      </c>
      <c r="C115" s="55">
        <v>34.125</v>
      </c>
    </row>
    <row r="116" spans="2:3" x14ac:dyDescent="0.25">
      <c r="B116" s="54">
        <v>44372</v>
      </c>
      <c r="C116" s="55">
        <v>34.125</v>
      </c>
    </row>
    <row r="117" spans="2:3" x14ac:dyDescent="0.25">
      <c r="B117" s="54">
        <v>44371</v>
      </c>
      <c r="C117" s="55">
        <v>34.0625</v>
      </c>
    </row>
    <row r="118" spans="2:3" x14ac:dyDescent="0.25">
      <c r="B118" s="54">
        <v>44370</v>
      </c>
      <c r="C118" s="55">
        <v>34.1875</v>
      </c>
    </row>
    <row r="119" spans="2:3" x14ac:dyDescent="0.25">
      <c r="B119" s="54">
        <v>44369</v>
      </c>
      <c r="C119" s="55">
        <v>34.125</v>
      </c>
    </row>
    <row r="120" spans="2:3" x14ac:dyDescent="0.25">
      <c r="B120" s="54">
        <v>44365</v>
      </c>
      <c r="C120" s="55">
        <v>34.1875</v>
      </c>
    </row>
    <row r="121" spans="2:3" x14ac:dyDescent="0.25">
      <c r="B121" s="54">
        <v>44364</v>
      </c>
      <c r="C121" s="55">
        <v>34</v>
      </c>
    </row>
    <row r="122" spans="2:3" x14ac:dyDescent="0.25">
      <c r="B122" s="54">
        <v>44363</v>
      </c>
      <c r="C122" s="55">
        <v>34.125</v>
      </c>
    </row>
    <row r="123" spans="2:3" x14ac:dyDescent="0.25">
      <c r="B123" s="54">
        <v>44362</v>
      </c>
      <c r="C123" s="55">
        <v>34.1875</v>
      </c>
    </row>
    <row r="124" spans="2:3" x14ac:dyDescent="0.25">
      <c r="B124" s="54">
        <v>44361</v>
      </c>
      <c r="C124" s="55">
        <v>34.125</v>
      </c>
    </row>
    <row r="125" spans="2:3" x14ac:dyDescent="0.25">
      <c r="B125" s="54">
        <v>44358</v>
      </c>
      <c r="C125" s="55">
        <v>34.125</v>
      </c>
    </row>
    <row r="126" spans="2:3" x14ac:dyDescent="0.25">
      <c r="B126" s="54">
        <v>44357</v>
      </c>
      <c r="C126" s="55">
        <v>34.25</v>
      </c>
    </row>
    <row r="127" spans="2:3" x14ac:dyDescent="0.25">
      <c r="B127" s="54">
        <v>44356</v>
      </c>
      <c r="C127" s="55">
        <v>34</v>
      </c>
    </row>
    <row r="128" spans="2:3" x14ac:dyDescent="0.25">
      <c r="B128" s="54">
        <v>44355</v>
      </c>
      <c r="C128" s="55">
        <v>34.1875</v>
      </c>
    </row>
    <row r="129" spans="2:3" x14ac:dyDescent="0.25">
      <c r="B129" s="54">
        <v>44354</v>
      </c>
      <c r="C129" s="55">
        <v>34.25</v>
      </c>
    </row>
    <row r="130" spans="2:3" x14ac:dyDescent="0.25">
      <c r="B130" s="54">
        <v>44351</v>
      </c>
      <c r="C130" s="55">
        <v>33.875</v>
      </c>
    </row>
    <row r="131" spans="2:3" x14ac:dyDescent="0.25">
      <c r="B131" s="54">
        <v>44350</v>
      </c>
      <c r="C131" s="55">
        <v>34.125</v>
      </c>
    </row>
    <row r="132" spans="2:3" x14ac:dyDescent="0.25">
      <c r="B132" s="54">
        <v>44349</v>
      </c>
      <c r="C132" s="55">
        <v>34.1875</v>
      </c>
    </row>
    <row r="133" spans="2:3" x14ac:dyDescent="0.25">
      <c r="B133" s="54">
        <v>44348</v>
      </c>
      <c r="C133" s="55">
        <v>34.0625</v>
      </c>
    </row>
    <row r="134" spans="2:3" x14ac:dyDescent="0.25">
      <c r="B134" s="54">
        <v>44347</v>
      </c>
      <c r="C134" s="55">
        <v>34.125</v>
      </c>
    </row>
    <row r="135" spans="2:3" x14ac:dyDescent="0.25">
      <c r="B135" s="54">
        <v>44344</v>
      </c>
      <c r="C135" s="55">
        <v>34.0625</v>
      </c>
    </row>
    <row r="136" spans="2:3" x14ac:dyDescent="0.25">
      <c r="B136" s="54">
        <v>44343</v>
      </c>
      <c r="C136" s="55">
        <v>34.125</v>
      </c>
    </row>
    <row r="137" spans="2:3" x14ac:dyDescent="0.25">
      <c r="B137" s="54">
        <v>44342</v>
      </c>
      <c r="C137" s="55">
        <v>34.1875</v>
      </c>
    </row>
    <row r="138" spans="2:3" x14ac:dyDescent="0.25">
      <c r="B138" s="54">
        <v>44337</v>
      </c>
      <c r="C138" s="55">
        <v>34.0625</v>
      </c>
    </row>
    <row r="139" spans="2:3" x14ac:dyDescent="0.25">
      <c r="B139" s="54">
        <v>44336</v>
      </c>
      <c r="C139" s="55">
        <v>34.125</v>
      </c>
    </row>
    <row r="140" spans="2:3" x14ac:dyDescent="0.25">
      <c r="B140" s="54">
        <v>44335</v>
      </c>
      <c r="C140" s="55">
        <v>34.1875</v>
      </c>
    </row>
    <row r="141" spans="2:3" x14ac:dyDescent="0.25">
      <c r="B141" s="54">
        <v>44334</v>
      </c>
      <c r="C141" s="55">
        <v>34.1875</v>
      </c>
    </row>
    <row r="142" spans="2:3" x14ac:dyDescent="0.25">
      <c r="B142" s="54">
        <v>44333</v>
      </c>
      <c r="C142" s="55">
        <v>34.0625</v>
      </c>
    </row>
    <row r="143" spans="2:3" x14ac:dyDescent="0.25">
      <c r="B143" s="54">
        <v>44330</v>
      </c>
      <c r="C143" s="55">
        <v>34.0625</v>
      </c>
    </row>
    <row r="144" spans="2:3" x14ac:dyDescent="0.25">
      <c r="B144" s="54">
        <v>44329</v>
      </c>
      <c r="C144" s="55">
        <v>34.1875</v>
      </c>
    </row>
    <row r="145" spans="2:3" x14ac:dyDescent="0.25">
      <c r="B145" s="54">
        <v>44328</v>
      </c>
      <c r="C145" s="55">
        <v>34.1875</v>
      </c>
    </row>
    <row r="146" spans="2:3" x14ac:dyDescent="0.25">
      <c r="B146" s="54">
        <v>44327</v>
      </c>
      <c r="C146" s="55">
        <v>34.125</v>
      </c>
    </row>
    <row r="147" spans="2:3" x14ac:dyDescent="0.25">
      <c r="B147" s="54">
        <v>44326</v>
      </c>
      <c r="C147" s="55">
        <v>34</v>
      </c>
    </row>
    <row r="148" spans="2:3" x14ac:dyDescent="0.25">
      <c r="B148" s="54">
        <v>44323</v>
      </c>
      <c r="C148" s="55">
        <v>34.125</v>
      </c>
    </row>
    <row r="149" spans="2:3" x14ac:dyDescent="0.25">
      <c r="B149" s="54">
        <v>44322</v>
      </c>
      <c r="C149" s="55">
        <v>34.125</v>
      </c>
    </row>
    <row r="150" spans="2:3" x14ac:dyDescent="0.25">
      <c r="B150" s="54">
        <v>44321</v>
      </c>
      <c r="C150" s="55">
        <v>33.875</v>
      </c>
    </row>
    <row r="151" spans="2:3" x14ac:dyDescent="0.25">
      <c r="B151" s="54">
        <v>44320</v>
      </c>
      <c r="C151" s="55">
        <v>34.125</v>
      </c>
    </row>
    <row r="152" spans="2:3" x14ac:dyDescent="0.25">
      <c r="B152" s="54">
        <v>44319</v>
      </c>
      <c r="C152" s="55">
        <v>34.25</v>
      </c>
    </row>
    <row r="153" spans="2:3" x14ac:dyDescent="0.25">
      <c r="B153" s="54">
        <v>44316</v>
      </c>
      <c r="C153" s="55">
        <v>34.0625</v>
      </c>
    </row>
    <row r="154" spans="2:3" x14ac:dyDescent="0.25">
      <c r="B154" s="54">
        <v>44315</v>
      </c>
      <c r="C154" s="55">
        <v>34.1875</v>
      </c>
    </row>
    <row r="155" spans="2:3" x14ac:dyDescent="0.25">
      <c r="B155" s="54">
        <v>44314</v>
      </c>
      <c r="C155" s="55">
        <v>33.9375</v>
      </c>
    </row>
    <row r="156" spans="2:3" x14ac:dyDescent="0.25">
      <c r="B156" s="54">
        <v>44313</v>
      </c>
      <c r="C156" s="55">
        <v>34.125</v>
      </c>
    </row>
    <row r="157" spans="2:3" x14ac:dyDescent="0.25">
      <c r="B157" s="54">
        <v>44312</v>
      </c>
      <c r="C157" s="55">
        <v>34.0625</v>
      </c>
    </row>
    <row r="158" spans="2:3" x14ac:dyDescent="0.25">
      <c r="B158" s="54">
        <v>44309</v>
      </c>
      <c r="C158" s="55">
        <v>34.125</v>
      </c>
    </row>
    <row r="159" spans="2:3" x14ac:dyDescent="0.25">
      <c r="B159" s="54">
        <v>44308</v>
      </c>
      <c r="C159" s="55">
        <v>34.25</v>
      </c>
    </row>
    <row r="160" spans="2:3" x14ac:dyDescent="0.25">
      <c r="B160" s="54">
        <v>44307</v>
      </c>
      <c r="C160" s="55">
        <v>34.125</v>
      </c>
    </row>
    <row r="161" spans="2:3" x14ac:dyDescent="0.25">
      <c r="B161" s="54">
        <v>44306</v>
      </c>
      <c r="C161" s="55">
        <v>34.0625</v>
      </c>
    </row>
    <row r="162" spans="2:3" x14ac:dyDescent="0.25">
      <c r="B162" s="54">
        <v>44305</v>
      </c>
      <c r="C162" s="55">
        <v>34.1875</v>
      </c>
    </row>
    <row r="163" spans="2:3" x14ac:dyDescent="0.25">
      <c r="B163" s="54">
        <v>44302</v>
      </c>
      <c r="C163" s="55">
        <v>34.125</v>
      </c>
    </row>
    <row r="164" spans="2:3" x14ac:dyDescent="0.25">
      <c r="B164" s="54">
        <v>44301</v>
      </c>
      <c r="C164" s="55">
        <v>34.0625</v>
      </c>
    </row>
    <row r="165" spans="2:3" x14ac:dyDescent="0.25">
      <c r="B165" s="54">
        <v>44300</v>
      </c>
      <c r="C165" s="55">
        <v>34</v>
      </c>
    </row>
    <row r="166" spans="2:3" x14ac:dyDescent="0.25">
      <c r="B166" s="54">
        <v>44299</v>
      </c>
      <c r="C166" s="55">
        <v>34.1875</v>
      </c>
    </row>
    <row r="167" spans="2:3" x14ac:dyDescent="0.25">
      <c r="B167" s="54">
        <v>44298</v>
      </c>
      <c r="C167" s="55">
        <v>34.1875</v>
      </c>
    </row>
    <row r="168" spans="2:3" x14ac:dyDescent="0.25">
      <c r="B168" s="54">
        <v>44295</v>
      </c>
      <c r="C168" s="55">
        <v>34.0625</v>
      </c>
    </row>
    <row r="169" spans="2:3" x14ac:dyDescent="0.25">
      <c r="B169" s="54">
        <v>44294</v>
      </c>
      <c r="C169" s="55">
        <v>34.0625</v>
      </c>
    </row>
    <row r="170" spans="2:3" x14ac:dyDescent="0.25">
      <c r="B170" s="54">
        <v>44293</v>
      </c>
      <c r="C170" s="55">
        <v>34.0625</v>
      </c>
    </row>
    <row r="171" spans="2:3" x14ac:dyDescent="0.25">
      <c r="B171" s="54">
        <v>44292</v>
      </c>
      <c r="C171" s="55">
        <v>34.125</v>
      </c>
    </row>
    <row r="172" spans="2:3" x14ac:dyDescent="0.25">
      <c r="B172" s="54">
        <v>44291</v>
      </c>
      <c r="C172" s="55">
        <v>33.9375</v>
      </c>
    </row>
    <row r="173" spans="2:3" x14ac:dyDescent="0.25">
      <c r="B173" s="54">
        <v>44286</v>
      </c>
      <c r="C173" s="55">
        <v>34.0625</v>
      </c>
    </row>
    <row r="174" spans="2:3" x14ac:dyDescent="0.25">
      <c r="B174" s="54">
        <v>44285</v>
      </c>
      <c r="C174" s="55">
        <v>34.125</v>
      </c>
    </row>
    <row r="175" spans="2:3" x14ac:dyDescent="0.25">
      <c r="B175" s="54">
        <v>44284</v>
      </c>
      <c r="C175" s="55">
        <v>33.75</v>
      </c>
    </row>
    <row r="176" spans="2:3" x14ac:dyDescent="0.25">
      <c r="B176" s="54">
        <v>44281</v>
      </c>
      <c r="C176" s="55">
        <v>34.1875</v>
      </c>
    </row>
    <row r="177" spans="2:3" x14ac:dyDescent="0.25">
      <c r="B177" s="54">
        <v>44280</v>
      </c>
      <c r="C177" s="55">
        <v>34</v>
      </c>
    </row>
    <row r="178" spans="2:3" x14ac:dyDescent="0.25">
      <c r="B178" s="54">
        <v>44278</v>
      </c>
      <c r="C178" s="55">
        <v>34.1875</v>
      </c>
    </row>
    <row r="179" spans="2:3" x14ac:dyDescent="0.25">
      <c r="B179" s="54">
        <v>44277</v>
      </c>
      <c r="C179" s="55">
        <v>34.125</v>
      </c>
    </row>
    <row r="180" spans="2:3" x14ac:dyDescent="0.25">
      <c r="B180" s="54">
        <v>44274</v>
      </c>
      <c r="C180" s="55">
        <v>34.125</v>
      </c>
    </row>
    <row r="181" spans="2:3" x14ac:dyDescent="0.25">
      <c r="B181" s="54">
        <v>44273</v>
      </c>
      <c r="C181" s="55">
        <v>34.0625</v>
      </c>
    </row>
    <row r="182" spans="2:3" x14ac:dyDescent="0.25">
      <c r="B182" s="54">
        <v>44272</v>
      </c>
      <c r="C182" s="55">
        <v>34.125</v>
      </c>
    </row>
    <row r="183" spans="2:3" x14ac:dyDescent="0.25">
      <c r="B183" s="54">
        <v>44271</v>
      </c>
      <c r="C183" s="55">
        <v>34.0625</v>
      </c>
    </row>
    <row r="184" spans="2:3" x14ac:dyDescent="0.25">
      <c r="B184" s="54">
        <v>44270</v>
      </c>
      <c r="C184" s="55">
        <v>34</v>
      </c>
    </row>
    <row r="185" spans="2:3" x14ac:dyDescent="0.25">
      <c r="B185" s="54">
        <v>44267</v>
      </c>
      <c r="C185" s="55">
        <v>34.1875</v>
      </c>
    </row>
    <row r="186" spans="2:3" x14ac:dyDescent="0.25">
      <c r="B186" s="54">
        <v>44266</v>
      </c>
      <c r="C186" s="55">
        <v>34.1875</v>
      </c>
    </row>
    <row r="187" spans="2:3" x14ac:dyDescent="0.25">
      <c r="B187" s="54">
        <v>44265</v>
      </c>
      <c r="C187" s="55">
        <v>34</v>
      </c>
    </row>
    <row r="188" spans="2:3" x14ac:dyDescent="0.25">
      <c r="B188" s="54">
        <v>44264</v>
      </c>
      <c r="C188" s="55">
        <v>34.0625</v>
      </c>
    </row>
    <row r="189" spans="2:3" x14ac:dyDescent="0.25">
      <c r="B189" s="54">
        <v>44263</v>
      </c>
      <c r="C189" s="55">
        <v>34.1875</v>
      </c>
    </row>
    <row r="190" spans="2:3" x14ac:dyDescent="0.25">
      <c r="B190" s="54">
        <v>44260</v>
      </c>
      <c r="C190" s="55">
        <v>33.875</v>
      </c>
    </row>
    <row r="191" spans="2:3" x14ac:dyDescent="0.25">
      <c r="B191" s="54">
        <v>44259</v>
      </c>
      <c r="C191" s="55">
        <v>33.875</v>
      </c>
    </row>
    <row r="192" spans="2:3" x14ac:dyDescent="0.25">
      <c r="B192" s="54">
        <v>44258</v>
      </c>
      <c r="C192" s="55">
        <v>34.1875</v>
      </c>
    </row>
    <row r="193" spans="2:3" x14ac:dyDescent="0.25">
      <c r="B193" s="54">
        <v>44257</v>
      </c>
      <c r="C193" s="55">
        <v>34.0625</v>
      </c>
    </row>
    <row r="194" spans="2:3" x14ac:dyDescent="0.25">
      <c r="B194" s="54">
        <v>44256</v>
      </c>
      <c r="C194" s="55">
        <v>34.0625</v>
      </c>
    </row>
    <row r="195" spans="2:3" x14ac:dyDescent="0.25">
      <c r="B195" s="54">
        <v>44253</v>
      </c>
      <c r="C195" s="55">
        <v>34.1875</v>
      </c>
    </row>
    <row r="196" spans="2:3" x14ac:dyDescent="0.25">
      <c r="B196" s="54">
        <v>44252</v>
      </c>
      <c r="C196" s="55">
        <v>34.1875</v>
      </c>
    </row>
    <row r="197" spans="2:3" x14ac:dyDescent="0.25">
      <c r="B197" s="54">
        <v>44251</v>
      </c>
      <c r="C197" s="55">
        <v>34.125</v>
      </c>
    </row>
    <row r="198" spans="2:3" x14ac:dyDescent="0.25">
      <c r="B198" s="54">
        <v>44250</v>
      </c>
      <c r="C198" s="55">
        <v>34.125</v>
      </c>
    </row>
    <row r="199" spans="2:3" x14ac:dyDescent="0.25">
      <c r="B199" s="54">
        <v>44249</v>
      </c>
      <c r="C199" s="55">
        <v>34.125</v>
      </c>
    </row>
    <row r="200" spans="2:3" x14ac:dyDescent="0.25">
      <c r="B200" s="54">
        <v>44246</v>
      </c>
      <c r="C200" s="55">
        <v>33.75</v>
      </c>
    </row>
    <row r="201" spans="2:3" x14ac:dyDescent="0.25">
      <c r="B201" s="54">
        <v>44245</v>
      </c>
      <c r="C201" s="55">
        <v>34.25</v>
      </c>
    </row>
    <row r="202" spans="2:3" x14ac:dyDescent="0.25">
      <c r="B202" s="54">
        <v>44244</v>
      </c>
      <c r="C202" s="55">
        <v>34.25</v>
      </c>
    </row>
    <row r="203" spans="2:3" x14ac:dyDescent="0.25">
      <c r="B203" s="54">
        <v>44239</v>
      </c>
      <c r="C203" s="55">
        <v>34</v>
      </c>
    </row>
    <row r="204" spans="2:3" x14ac:dyDescent="0.25">
      <c r="B204" s="54">
        <v>44238</v>
      </c>
      <c r="C204" s="55">
        <v>34.125</v>
      </c>
    </row>
    <row r="205" spans="2:3" x14ac:dyDescent="0.25">
      <c r="B205" s="54">
        <v>44237</v>
      </c>
      <c r="C205" s="55">
        <v>34.1875</v>
      </c>
    </row>
    <row r="206" spans="2:3" x14ac:dyDescent="0.25">
      <c r="B206" s="54">
        <v>44236</v>
      </c>
      <c r="C206" s="55">
        <v>34.25</v>
      </c>
    </row>
    <row r="207" spans="2:3" x14ac:dyDescent="0.25">
      <c r="B207" s="54">
        <v>44235</v>
      </c>
      <c r="C207" s="55">
        <v>34.125</v>
      </c>
    </row>
    <row r="208" spans="2:3" x14ac:dyDescent="0.25">
      <c r="B208" s="54">
        <v>44232</v>
      </c>
      <c r="C208" s="55">
        <v>34.0625</v>
      </c>
    </row>
    <row r="209" spans="2:3" x14ac:dyDescent="0.25">
      <c r="B209" s="54">
        <v>44231</v>
      </c>
      <c r="C209" s="55">
        <v>34.1875</v>
      </c>
    </row>
    <row r="210" spans="2:3" x14ac:dyDescent="0.25">
      <c r="B210" s="54">
        <v>44230</v>
      </c>
      <c r="C210" s="55">
        <v>34</v>
      </c>
    </row>
    <row r="211" spans="2:3" x14ac:dyDescent="0.25">
      <c r="B211" s="54">
        <v>44229</v>
      </c>
      <c r="C211" s="55">
        <v>34.1875</v>
      </c>
    </row>
    <row r="212" spans="2:3" x14ac:dyDescent="0.25">
      <c r="B212" s="54">
        <v>44228</v>
      </c>
      <c r="C212" s="55">
        <v>34.1875</v>
      </c>
    </row>
    <row r="213" spans="2:3" x14ac:dyDescent="0.25">
      <c r="B213" s="54">
        <v>44225</v>
      </c>
      <c r="C213" s="55">
        <v>34.1875</v>
      </c>
    </row>
    <row r="214" spans="2:3" x14ac:dyDescent="0.25">
      <c r="B214" s="54">
        <v>44224</v>
      </c>
      <c r="C214" s="55">
        <v>34.1875</v>
      </c>
    </row>
    <row r="215" spans="2:3" x14ac:dyDescent="0.25">
      <c r="B215" s="54">
        <v>44223</v>
      </c>
      <c r="C215" s="55">
        <v>34.0625</v>
      </c>
    </row>
    <row r="216" spans="2:3" x14ac:dyDescent="0.25">
      <c r="B216" s="54">
        <v>44222</v>
      </c>
      <c r="C216" s="55">
        <v>33.875</v>
      </c>
    </row>
    <row r="217" spans="2:3" x14ac:dyDescent="0.25">
      <c r="B217" s="54">
        <v>44221</v>
      </c>
      <c r="C217" s="55">
        <v>33.8125</v>
      </c>
    </row>
    <row r="218" spans="2:3" x14ac:dyDescent="0.25">
      <c r="B218" s="54">
        <v>44218</v>
      </c>
      <c r="C218" s="55">
        <v>34</v>
      </c>
    </row>
    <row r="219" spans="2:3" x14ac:dyDescent="0.25">
      <c r="B219" s="54">
        <v>44217</v>
      </c>
      <c r="C219" s="55">
        <v>34</v>
      </c>
    </row>
    <row r="220" spans="2:3" x14ac:dyDescent="0.25">
      <c r="B220" s="54">
        <v>44216</v>
      </c>
      <c r="C220" s="55">
        <v>34.3125</v>
      </c>
    </row>
    <row r="221" spans="2:3" x14ac:dyDescent="0.25">
      <c r="B221" s="54">
        <v>44215</v>
      </c>
      <c r="C221" s="55">
        <v>34.1875</v>
      </c>
    </row>
    <row r="222" spans="2:3" x14ac:dyDescent="0.25">
      <c r="B222" s="54">
        <v>44214</v>
      </c>
      <c r="C222" s="55">
        <v>34.1875</v>
      </c>
    </row>
    <row r="223" spans="2:3" x14ac:dyDescent="0.25">
      <c r="B223" s="54">
        <v>44211</v>
      </c>
      <c r="C223" s="55">
        <v>34.5625</v>
      </c>
    </row>
    <row r="224" spans="2:3" x14ac:dyDescent="0.25">
      <c r="B224" s="54">
        <v>44210</v>
      </c>
      <c r="C224" s="55">
        <v>34.375</v>
      </c>
    </row>
    <row r="225" spans="2:3" x14ac:dyDescent="0.25">
      <c r="B225" s="54">
        <v>44209</v>
      </c>
      <c r="C225" s="55">
        <v>34</v>
      </c>
    </row>
    <row r="226" spans="2:3" x14ac:dyDescent="0.25">
      <c r="B226" s="54">
        <v>44208</v>
      </c>
      <c r="C226" s="55">
        <v>34.125</v>
      </c>
    </row>
    <row r="227" spans="2:3" x14ac:dyDescent="0.25">
      <c r="B227" s="54">
        <v>44207</v>
      </c>
      <c r="C227" s="55">
        <v>34.3125</v>
      </c>
    </row>
    <row r="228" spans="2:3" x14ac:dyDescent="0.25">
      <c r="B228" s="54">
        <v>44204</v>
      </c>
      <c r="C228" s="55">
        <v>34.125</v>
      </c>
    </row>
    <row r="229" spans="2:3" x14ac:dyDescent="0.25">
      <c r="B229" s="54">
        <v>44203</v>
      </c>
      <c r="C229" s="55">
        <v>33.8125</v>
      </c>
    </row>
    <row r="230" spans="2:3" x14ac:dyDescent="0.25">
      <c r="B230" s="54">
        <v>44202</v>
      </c>
      <c r="C230" s="55">
        <v>33.9375</v>
      </c>
    </row>
    <row r="231" spans="2:3" x14ac:dyDescent="0.25">
      <c r="B231" s="54">
        <v>44201</v>
      </c>
      <c r="C231" s="55">
        <v>34.3125</v>
      </c>
    </row>
    <row r="232" spans="2:3" x14ac:dyDescent="0.25">
      <c r="B232" s="54">
        <v>44200</v>
      </c>
      <c r="C232" s="55">
        <v>34.0625</v>
      </c>
    </row>
    <row r="233" spans="2:3" x14ac:dyDescent="0.25">
      <c r="B233" s="54">
        <v>44195</v>
      </c>
      <c r="C233" s="55">
        <v>34.25</v>
      </c>
    </row>
    <row r="234" spans="2:3" x14ac:dyDescent="0.25">
      <c r="B234" s="54">
        <v>44194</v>
      </c>
      <c r="C234" s="55">
        <v>34.1875</v>
      </c>
    </row>
    <row r="235" spans="2:3" x14ac:dyDescent="0.25">
      <c r="B235" s="54">
        <v>44193</v>
      </c>
      <c r="C235" s="55">
        <v>34.125</v>
      </c>
    </row>
    <row r="236" spans="2:3" x14ac:dyDescent="0.25">
      <c r="B236" s="54">
        <v>44188</v>
      </c>
      <c r="C236" s="55">
        <v>34.0625</v>
      </c>
    </row>
    <row r="237" spans="2:3" x14ac:dyDescent="0.25">
      <c r="B237" s="54">
        <v>44187</v>
      </c>
      <c r="C237" s="55">
        <v>34.0625</v>
      </c>
    </row>
    <row r="238" spans="2:3" x14ac:dyDescent="0.25">
      <c r="B238" s="54">
        <v>44186</v>
      </c>
      <c r="C238" s="55">
        <v>34.25</v>
      </c>
    </row>
    <row r="239" spans="2:3" x14ac:dyDescent="0.25">
      <c r="B239" s="54">
        <v>44183</v>
      </c>
      <c r="C239" s="55">
        <v>34.3125</v>
      </c>
    </row>
    <row r="240" spans="2:3" x14ac:dyDescent="0.25">
      <c r="B240" s="54">
        <v>44182</v>
      </c>
      <c r="C240" s="55">
        <v>34.1875</v>
      </c>
    </row>
    <row r="241" spans="2:3" x14ac:dyDescent="0.25">
      <c r="B241" s="54">
        <v>44181</v>
      </c>
      <c r="C241" s="55">
        <v>34.1875</v>
      </c>
    </row>
    <row r="242" spans="2:3" x14ac:dyDescent="0.25">
      <c r="B242" s="54">
        <v>44180</v>
      </c>
      <c r="C242" s="55">
        <v>34.5</v>
      </c>
    </row>
    <row r="243" spans="2:3" x14ac:dyDescent="0.25">
      <c r="B243" s="54">
        <v>44179</v>
      </c>
      <c r="C243" s="55">
        <v>34.0625</v>
      </c>
    </row>
    <row r="244" spans="2:3" x14ac:dyDescent="0.25">
      <c r="B244" s="54">
        <v>44176</v>
      </c>
      <c r="C244" s="55">
        <v>34.125</v>
      </c>
    </row>
    <row r="245" spans="2:3" x14ac:dyDescent="0.25">
      <c r="B245" s="54">
        <v>44175</v>
      </c>
      <c r="C245" s="55">
        <v>34.375</v>
      </c>
    </row>
    <row r="246" spans="2:3" x14ac:dyDescent="0.25">
      <c r="B246" s="54">
        <v>44174</v>
      </c>
      <c r="C246" s="55">
        <v>34.25</v>
      </c>
    </row>
    <row r="247" spans="2:3" x14ac:dyDescent="0.25">
      <c r="B247" s="54">
        <v>44169</v>
      </c>
      <c r="C247" s="55">
        <v>34.0625</v>
      </c>
    </row>
    <row r="248" spans="2:3" x14ac:dyDescent="0.25">
      <c r="B248" s="54">
        <v>44168</v>
      </c>
      <c r="C248" s="55">
        <v>34.1875</v>
      </c>
    </row>
    <row r="249" spans="2:3" x14ac:dyDescent="0.25">
      <c r="B249" s="54">
        <v>44167</v>
      </c>
      <c r="C249" s="55">
        <v>34.3125</v>
      </c>
    </row>
    <row r="250" spans="2:3" x14ac:dyDescent="0.25">
      <c r="B250" s="54">
        <v>44166</v>
      </c>
      <c r="C250" s="55">
        <v>34.375</v>
      </c>
    </row>
    <row r="251" spans="2:3" x14ac:dyDescent="0.25">
      <c r="B251" s="54">
        <v>44165</v>
      </c>
      <c r="C251" s="55">
        <v>33.75</v>
      </c>
    </row>
    <row r="252" spans="2:3" x14ac:dyDescent="0.25">
      <c r="B252" s="54">
        <v>44162</v>
      </c>
      <c r="C252" s="55">
        <v>33.75</v>
      </c>
    </row>
    <row r="253" spans="2:3" x14ac:dyDescent="0.25">
      <c r="B253" s="54">
        <v>44161</v>
      </c>
      <c r="C253" s="55">
        <v>34.0625</v>
      </c>
    </row>
    <row r="254" spans="2:3" x14ac:dyDescent="0.25">
      <c r="B254" s="54">
        <v>44160</v>
      </c>
      <c r="C254" s="55">
        <v>33.625</v>
      </c>
    </row>
    <row r="255" spans="2:3" x14ac:dyDescent="0.25">
      <c r="B255" s="54">
        <v>44159</v>
      </c>
      <c r="C255" s="55">
        <v>33.875</v>
      </c>
    </row>
    <row r="256" spans="2:3" x14ac:dyDescent="0.25">
      <c r="B256" s="54">
        <v>44155</v>
      </c>
      <c r="C256" s="55">
        <v>34.0625</v>
      </c>
    </row>
    <row r="257" spans="2:3" x14ac:dyDescent="0.25">
      <c r="B257" s="54">
        <v>44154</v>
      </c>
      <c r="C257" s="55">
        <v>33.875</v>
      </c>
    </row>
    <row r="258" spans="2:3" x14ac:dyDescent="0.25">
      <c r="B258" s="54">
        <v>44153</v>
      </c>
      <c r="C258" s="55">
        <v>33.875</v>
      </c>
    </row>
    <row r="259" spans="2:3" x14ac:dyDescent="0.25">
      <c r="B259" s="54">
        <v>44152</v>
      </c>
      <c r="C259" s="55">
        <v>33.9375</v>
      </c>
    </row>
    <row r="260" spans="2:3" x14ac:dyDescent="0.25">
      <c r="B260" s="54">
        <v>44151</v>
      </c>
      <c r="C260" s="55">
        <v>33.875</v>
      </c>
    </row>
    <row r="261" spans="2:3" x14ac:dyDescent="0.25">
      <c r="B261" s="54">
        <v>44148</v>
      </c>
      <c r="C261" s="55">
        <v>31.6875</v>
      </c>
    </row>
    <row r="262" spans="2:3" x14ac:dyDescent="0.25">
      <c r="B262" s="54">
        <v>44147</v>
      </c>
      <c r="C262" s="55">
        <v>31.6875</v>
      </c>
    </row>
    <row r="263" spans="2:3" x14ac:dyDescent="0.25">
      <c r="B263" s="54">
        <v>44146</v>
      </c>
      <c r="C263" s="55">
        <v>31.5625</v>
      </c>
    </row>
    <row r="264" spans="2:3" x14ac:dyDescent="0.25">
      <c r="B264" s="54">
        <v>44145</v>
      </c>
      <c r="C264" s="55">
        <v>31.8125</v>
      </c>
    </row>
    <row r="265" spans="2:3" x14ac:dyDescent="0.25">
      <c r="B265" s="54">
        <v>44144</v>
      </c>
      <c r="C265" s="55">
        <v>31.75</v>
      </c>
    </row>
    <row r="266" spans="2:3" x14ac:dyDescent="0.25">
      <c r="B266" s="54">
        <v>44141</v>
      </c>
      <c r="C266" s="55">
        <v>31.4375</v>
      </c>
    </row>
    <row r="267" spans="2:3" x14ac:dyDescent="0.25">
      <c r="B267" s="54">
        <v>44140</v>
      </c>
      <c r="C267" s="55">
        <v>31.4375</v>
      </c>
    </row>
    <row r="268" spans="2:3" x14ac:dyDescent="0.25">
      <c r="B268" s="54">
        <v>44139</v>
      </c>
      <c r="C268" s="55">
        <v>31.4375</v>
      </c>
    </row>
    <row r="269" spans="2:3" x14ac:dyDescent="0.25">
      <c r="B269" s="54">
        <v>44138</v>
      </c>
      <c r="C269" s="55">
        <v>31.75</v>
      </c>
    </row>
    <row r="270" spans="2:3" x14ac:dyDescent="0.25">
      <c r="B270" s="54">
        <v>44137</v>
      </c>
      <c r="C270" s="55">
        <v>31.75</v>
      </c>
    </row>
    <row r="271" spans="2:3" x14ac:dyDescent="0.25">
      <c r="B271" s="54">
        <v>44134</v>
      </c>
      <c r="C271" s="55">
        <v>31.75</v>
      </c>
    </row>
    <row r="272" spans="2:3" x14ac:dyDescent="0.25">
      <c r="B272" s="54">
        <v>44133</v>
      </c>
      <c r="C272" s="55">
        <v>31.6875</v>
      </c>
    </row>
    <row r="273" spans="2:3" x14ac:dyDescent="0.25">
      <c r="B273" s="54">
        <v>44132</v>
      </c>
      <c r="C273" s="55">
        <v>31.6875</v>
      </c>
    </row>
    <row r="274" spans="2:3" x14ac:dyDescent="0.25">
      <c r="B274" s="54">
        <v>44131</v>
      </c>
      <c r="C274" s="55">
        <v>31.5625</v>
      </c>
    </row>
    <row r="275" spans="2:3" x14ac:dyDescent="0.25">
      <c r="B275" s="54">
        <v>44130</v>
      </c>
      <c r="C275" s="55">
        <v>31.5625</v>
      </c>
    </row>
    <row r="276" spans="2:3" x14ac:dyDescent="0.25">
      <c r="B276" s="54">
        <v>44127</v>
      </c>
      <c r="C276" s="55">
        <v>31.5625</v>
      </c>
    </row>
    <row r="277" spans="2:3" x14ac:dyDescent="0.25">
      <c r="B277" s="54">
        <v>44126</v>
      </c>
      <c r="C277" s="55">
        <v>31.125</v>
      </c>
    </row>
    <row r="278" spans="2:3" x14ac:dyDescent="0.25">
      <c r="B278" s="54">
        <v>44125</v>
      </c>
      <c r="C278" s="55">
        <v>31.75</v>
      </c>
    </row>
    <row r="279" spans="2:3" x14ac:dyDescent="0.25">
      <c r="B279" s="54">
        <v>44124</v>
      </c>
      <c r="C279" s="55">
        <v>31.875</v>
      </c>
    </row>
    <row r="280" spans="2:3" x14ac:dyDescent="0.25">
      <c r="B280" s="54">
        <v>44123</v>
      </c>
      <c r="C280" s="55">
        <v>31.5625</v>
      </c>
    </row>
    <row r="281" spans="2:3" x14ac:dyDescent="0.25">
      <c r="B281" s="54">
        <v>44120</v>
      </c>
      <c r="C281" s="55">
        <v>31.6875</v>
      </c>
    </row>
    <row r="282" spans="2:3" x14ac:dyDescent="0.25">
      <c r="B282" s="54">
        <v>44119</v>
      </c>
      <c r="C282" s="55">
        <v>30</v>
      </c>
    </row>
    <row r="283" spans="2:3" x14ac:dyDescent="0.25">
      <c r="B283" s="54">
        <v>44118</v>
      </c>
      <c r="C283" s="55">
        <v>29.625</v>
      </c>
    </row>
    <row r="284" spans="2:3" x14ac:dyDescent="0.25">
      <c r="B284" s="54">
        <v>44117</v>
      </c>
      <c r="C284" s="55">
        <v>29.8125</v>
      </c>
    </row>
    <row r="285" spans="2:3" x14ac:dyDescent="0.25">
      <c r="B285" s="54">
        <v>44113</v>
      </c>
      <c r="C285" s="55">
        <v>29.75</v>
      </c>
    </row>
    <row r="286" spans="2:3" x14ac:dyDescent="0.25">
      <c r="B286" s="54">
        <v>44112</v>
      </c>
      <c r="C286" s="55">
        <v>29.5625</v>
      </c>
    </row>
    <row r="287" spans="2:3" x14ac:dyDescent="0.25">
      <c r="B287" s="54">
        <v>44111</v>
      </c>
      <c r="C287" s="55">
        <v>29.6875</v>
      </c>
    </row>
    <row r="288" spans="2:3" x14ac:dyDescent="0.25">
      <c r="B288" s="54">
        <v>44110</v>
      </c>
      <c r="C288" s="55">
        <v>29.9375</v>
      </c>
    </row>
    <row r="289" spans="2:3" x14ac:dyDescent="0.25">
      <c r="B289" s="54">
        <v>44109</v>
      </c>
      <c r="C289" s="55">
        <v>29.875</v>
      </c>
    </row>
    <row r="290" spans="2:3" x14ac:dyDescent="0.25">
      <c r="B290" s="54">
        <v>44106</v>
      </c>
      <c r="C290" s="55">
        <v>29.6875</v>
      </c>
    </row>
    <row r="291" spans="2:3" x14ac:dyDescent="0.25">
      <c r="B291" s="54">
        <v>44105</v>
      </c>
      <c r="C291" s="55">
        <v>28.875</v>
      </c>
    </row>
    <row r="292" spans="2:3" x14ac:dyDescent="0.25">
      <c r="B292" s="54">
        <v>44104</v>
      </c>
      <c r="C292" s="55">
        <v>29.6875</v>
      </c>
    </row>
    <row r="293" spans="2:3" x14ac:dyDescent="0.25">
      <c r="B293" s="54">
        <v>44103</v>
      </c>
      <c r="C293" s="55">
        <v>30.0625</v>
      </c>
    </row>
    <row r="294" spans="2:3" x14ac:dyDescent="0.25">
      <c r="B294" s="54">
        <v>44102</v>
      </c>
      <c r="C294" s="55">
        <v>29.8125</v>
      </c>
    </row>
    <row r="295" spans="2:3" x14ac:dyDescent="0.25">
      <c r="B295" s="54">
        <v>44099</v>
      </c>
      <c r="C295" s="55">
        <v>29.5625</v>
      </c>
    </row>
    <row r="296" spans="2:3" x14ac:dyDescent="0.25">
      <c r="B296" s="54">
        <v>44098</v>
      </c>
      <c r="C296" s="55">
        <v>29.5625</v>
      </c>
    </row>
    <row r="297" spans="2:3" x14ac:dyDescent="0.25">
      <c r="B297" s="54">
        <v>44097</v>
      </c>
      <c r="C297" s="55">
        <v>29.25</v>
      </c>
    </row>
    <row r="298" spans="2:3" x14ac:dyDescent="0.25">
      <c r="B298" s="54">
        <v>44096</v>
      </c>
      <c r="C298" s="55">
        <v>29.75</v>
      </c>
    </row>
    <row r="299" spans="2:3" x14ac:dyDescent="0.25">
      <c r="B299" s="54">
        <v>44095</v>
      </c>
      <c r="C299" s="55">
        <v>30</v>
      </c>
    </row>
    <row r="300" spans="2:3" x14ac:dyDescent="0.25">
      <c r="B300" s="54">
        <v>44092</v>
      </c>
      <c r="C300" s="55">
        <v>29.875</v>
      </c>
    </row>
    <row r="301" spans="2:3" x14ac:dyDescent="0.25">
      <c r="B301" s="54">
        <v>44091</v>
      </c>
      <c r="C301" s="55">
        <v>29.875</v>
      </c>
    </row>
    <row r="302" spans="2:3" x14ac:dyDescent="0.25">
      <c r="B302" s="54">
        <v>44090</v>
      </c>
      <c r="C302" s="55">
        <v>29.875</v>
      </c>
    </row>
    <row r="303" spans="2:3" x14ac:dyDescent="0.25">
      <c r="B303" s="54">
        <v>44089</v>
      </c>
      <c r="C303" s="55">
        <v>29.5</v>
      </c>
    </row>
    <row r="304" spans="2:3" x14ac:dyDescent="0.25">
      <c r="B304" s="54">
        <v>44088</v>
      </c>
      <c r="C304" s="55">
        <v>29.6875</v>
      </c>
    </row>
    <row r="305" spans="2:3" x14ac:dyDescent="0.25">
      <c r="B305" s="54">
        <v>44085</v>
      </c>
      <c r="C305" s="55">
        <v>29.5</v>
      </c>
    </row>
    <row r="306" spans="2:3" x14ac:dyDescent="0.25">
      <c r="B306" s="54">
        <v>44084</v>
      </c>
      <c r="C306" s="55">
        <v>29.6875</v>
      </c>
    </row>
    <row r="307" spans="2:3" x14ac:dyDescent="0.25">
      <c r="B307" s="54">
        <v>44083</v>
      </c>
      <c r="C307" s="55">
        <v>29.9375</v>
      </c>
    </row>
    <row r="308" spans="2:3" x14ac:dyDescent="0.25">
      <c r="B308" s="54">
        <v>44082</v>
      </c>
      <c r="C308" s="55">
        <v>29.875</v>
      </c>
    </row>
    <row r="309" spans="2:3" x14ac:dyDescent="0.25">
      <c r="B309" s="54">
        <v>44081</v>
      </c>
      <c r="C309" s="55">
        <v>29.625</v>
      </c>
    </row>
    <row r="310" spans="2:3" x14ac:dyDescent="0.25">
      <c r="B310" s="54">
        <v>44078</v>
      </c>
      <c r="C310" s="55">
        <v>29.8125</v>
      </c>
    </row>
    <row r="311" spans="2:3" x14ac:dyDescent="0.25">
      <c r="B311" s="54">
        <v>44077</v>
      </c>
      <c r="C311" s="55">
        <v>30</v>
      </c>
    </row>
    <row r="312" spans="2:3" x14ac:dyDescent="0.25">
      <c r="B312" s="54">
        <v>44076</v>
      </c>
      <c r="C312" s="55">
        <v>29.75</v>
      </c>
    </row>
    <row r="313" spans="2:3" x14ac:dyDescent="0.25">
      <c r="B313" s="54">
        <v>44075</v>
      </c>
      <c r="C313" s="55">
        <v>29.6875</v>
      </c>
    </row>
    <row r="314" spans="2:3" x14ac:dyDescent="0.25">
      <c r="B314" s="54">
        <v>44074</v>
      </c>
      <c r="C314" s="55">
        <v>29.625</v>
      </c>
    </row>
    <row r="315" spans="2:3" x14ac:dyDescent="0.25">
      <c r="B315" s="54">
        <v>44071</v>
      </c>
      <c r="C315" s="55">
        <v>29.9375</v>
      </c>
    </row>
    <row r="316" spans="2:3" x14ac:dyDescent="0.25">
      <c r="B316" s="54">
        <v>44070</v>
      </c>
      <c r="C316" s="55">
        <v>29.1875</v>
      </c>
    </row>
    <row r="317" spans="2:3" x14ac:dyDescent="0.25">
      <c r="B317" s="54">
        <v>44069</v>
      </c>
      <c r="C317" s="55">
        <v>29.875</v>
      </c>
    </row>
    <row r="318" spans="2:3" x14ac:dyDescent="0.25">
      <c r="B318" s="54">
        <v>44068</v>
      </c>
      <c r="C318" s="55">
        <v>29.5625</v>
      </c>
    </row>
    <row r="319" spans="2:3" x14ac:dyDescent="0.25">
      <c r="B319" s="54">
        <v>44067</v>
      </c>
      <c r="C319" s="55">
        <v>28.9375</v>
      </c>
    </row>
    <row r="320" spans="2:3" x14ac:dyDescent="0.25">
      <c r="B320" s="54">
        <v>44064</v>
      </c>
      <c r="C320" s="55">
        <v>29.5625</v>
      </c>
    </row>
    <row r="321" spans="2:3" x14ac:dyDescent="0.25">
      <c r="B321" s="54">
        <v>44063</v>
      </c>
      <c r="C321" s="55">
        <v>29.8125</v>
      </c>
    </row>
    <row r="322" spans="2:3" x14ac:dyDescent="0.25">
      <c r="B322" s="54">
        <v>44062</v>
      </c>
      <c r="C322" s="55">
        <v>29.8125</v>
      </c>
    </row>
    <row r="323" spans="2:3" x14ac:dyDescent="0.25">
      <c r="B323" s="54">
        <v>44061</v>
      </c>
      <c r="C323" s="55">
        <v>29.9375</v>
      </c>
    </row>
    <row r="324" spans="2:3" x14ac:dyDescent="0.25">
      <c r="B324" s="54">
        <v>44057</v>
      </c>
      <c r="C324" s="55">
        <v>29.875</v>
      </c>
    </row>
    <row r="325" spans="2:3" x14ac:dyDescent="0.25">
      <c r="B325" s="54">
        <v>44056</v>
      </c>
      <c r="C325" s="55">
        <v>29.3125</v>
      </c>
    </row>
    <row r="326" spans="2:3" x14ac:dyDescent="0.25">
      <c r="B326" s="54">
        <v>44055</v>
      </c>
      <c r="C326" s="55">
        <v>29.75</v>
      </c>
    </row>
    <row r="327" spans="2:3" x14ac:dyDescent="0.25">
      <c r="B327" s="54">
        <v>44054</v>
      </c>
      <c r="C327" s="55">
        <v>29.6875</v>
      </c>
    </row>
    <row r="328" spans="2:3" x14ac:dyDescent="0.25">
      <c r="B328" s="54">
        <v>44053</v>
      </c>
      <c r="C328" s="55">
        <v>30</v>
      </c>
    </row>
    <row r="329" spans="2:3" x14ac:dyDescent="0.25">
      <c r="B329" s="54">
        <v>44050</v>
      </c>
      <c r="C329" s="55">
        <v>29.625</v>
      </c>
    </row>
    <row r="330" spans="2:3" x14ac:dyDescent="0.25">
      <c r="B330" s="54">
        <v>44049</v>
      </c>
      <c r="C330" s="55">
        <v>29.8125</v>
      </c>
    </row>
    <row r="331" spans="2:3" x14ac:dyDescent="0.25">
      <c r="B331" s="54">
        <v>44048</v>
      </c>
      <c r="C331" s="55">
        <v>29.4375</v>
      </c>
    </row>
    <row r="332" spans="2:3" x14ac:dyDescent="0.25">
      <c r="B332" s="54">
        <v>44047</v>
      </c>
      <c r="C332" s="55">
        <v>29.25</v>
      </c>
    </row>
    <row r="333" spans="2:3" x14ac:dyDescent="0.25">
      <c r="B333" s="54">
        <v>44046</v>
      </c>
      <c r="C333" s="55">
        <v>29.875</v>
      </c>
    </row>
    <row r="334" spans="2:3" x14ac:dyDescent="0.25">
      <c r="B334" s="54">
        <v>44043</v>
      </c>
      <c r="C334" s="55">
        <v>29.1875</v>
      </c>
    </row>
    <row r="335" spans="2:3" x14ac:dyDescent="0.25">
      <c r="B335" s="54">
        <v>44042</v>
      </c>
      <c r="C335" s="55">
        <v>29.1875</v>
      </c>
    </row>
    <row r="336" spans="2:3" x14ac:dyDescent="0.25">
      <c r="B336" s="54">
        <v>44041</v>
      </c>
      <c r="C336" s="55">
        <v>29.1875</v>
      </c>
    </row>
    <row r="337" spans="2:3" x14ac:dyDescent="0.25">
      <c r="B337" s="54">
        <v>44040</v>
      </c>
      <c r="C337" s="55">
        <v>29.1875</v>
      </c>
    </row>
    <row r="338" spans="2:3" x14ac:dyDescent="0.25">
      <c r="B338" s="54">
        <v>44039</v>
      </c>
      <c r="C338" s="55">
        <v>29.375</v>
      </c>
    </row>
    <row r="339" spans="2:3" x14ac:dyDescent="0.25">
      <c r="B339" s="54">
        <v>44036</v>
      </c>
      <c r="C339" s="55">
        <v>29.5625</v>
      </c>
    </row>
    <row r="340" spans="2:3" x14ac:dyDescent="0.25">
      <c r="B340" s="54">
        <v>44035</v>
      </c>
      <c r="C340" s="55">
        <v>29.125</v>
      </c>
    </row>
    <row r="341" spans="2:3" x14ac:dyDescent="0.25">
      <c r="B341" s="54">
        <v>44034</v>
      </c>
      <c r="C341" s="55">
        <v>29.6875</v>
      </c>
    </row>
    <row r="342" spans="2:3" x14ac:dyDescent="0.25">
      <c r="B342" s="54">
        <v>44033</v>
      </c>
      <c r="C342" s="55">
        <v>29.5</v>
      </c>
    </row>
    <row r="343" spans="2:3" x14ac:dyDescent="0.25">
      <c r="B343" s="54">
        <v>44032</v>
      </c>
      <c r="C343" s="55">
        <v>29.4375</v>
      </c>
    </row>
    <row r="344" spans="2:3" x14ac:dyDescent="0.25">
      <c r="B344" s="54">
        <v>44029</v>
      </c>
      <c r="C344" s="55">
        <v>29.5625</v>
      </c>
    </row>
    <row r="345" spans="2:3" x14ac:dyDescent="0.25">
      <c r="B345" s="54">
        <v>44028</v>
      </c>
      <c r="C345" s="55">
        <v>29.5</v>
      </c>
    </row>
    <row r="346" spans="2:3" x14ac:dyDescent="0.25">
      <c r="B346" s="54">
        <v>44027</v>
      </c>
      <c r="C346" s="55">
        <v>29.625</v>
      </c>
    </row>
    <row r="347" spans="2:3" x14ac:dyDescent="0.25">
      <c r="B347" s="54">
        <v>44026</v>
      </c>
      <c r="C347" s="55">
        <v>29.5625</v>
      </c>
    </row>
    <row r="348" spans="2:3" x14ac:dyDescent="0.25">
      <c r="B348" s="54">
        <v>44025</v>
      </c>
      <c r="C348" s="55">
        <v>29.6875</v>
      </c>
    </row>
    <row r="349" spans="2:3" x14ac:dyDescent="0.25">
      <c r="B349" s="54">
        <v>44020</v>
      </c>
      <c r="C349" s="55">
        <v>29.5</v>
      </c>
    </row>
    <row r="350" spans="2:3" x14ac:dyDescent="0.25">
      <c r="B350" s="54">
        <v>44019</v>
      </c>
      <c r="C350" s="55">
        <v>29.75</v>
      </c>
    </row>
    <row r="351" spans="2:3" x14ac:dyDescent="0.25">
      <c r="B351" s="54">
        <v>44018</v>
      </c>
      <c r="C351" s="55">
        <v>29.6875</v>
      </c>
    </row>
    <row r="352" spans="2:3" x14ac:dyDescent="0.25">
      <c r="B352" s="54">
        <v>44015</v>
      </c>
      <c r="C352" s="55">
        <v>29.5625</v>
      </c>
    </row>
    <row r="353" spans="2:3" x14ac:dyDescent="0.25">
      <c r="B353" s="54">
        <v>44014</v>
      </c>
      <c r="C353" s="55">
        <v>29.5625</v>
      </c>
    </row>
    <row r="354" spans="2:3" x14ac:dyDescent="0.25">
      <c r="B354" s="54">
        <v>44013</v>
      </c>
      <c r="C354" s="55">
        <v>29.75</v>
      </c>
    </row>
    <row r="355" spans="2:3" x14ac:dyDescent="0.25">
      <c r="B355" s="54">
        <v>44012</v>
      </c>
      <c r="C355" s="55">
        <v>29.6875</v>
      </c>
    </row>
    <row r="356" spans="2:3" x14ac:dyDescent="0.25">
      <c r="B356" s="54">
        <v>44011</v>
      </c>
      <c r="C356" s="55">
        <v>29</v>
      </c>
    </row>
    <row r="357" spans="2:3" x14ac:dyDescent="0.25">
      <c r="B357" s="54">
        <v>44008</v>
      </c>
      <c r="C357" s="55">
        <v>29.625</v>
      </c>
    </row>
    <row r="358" spans="2:3" x14ac:dyDescent="0.25">
      <c r="B358" s="54">
        <v>44007</v>
      </c>
      <c r="C358" s="55">
        <v>29.8125</v>
      </c>
    </row>
    <row r="359" spans="2:3" x14ac:dyDescent="0.25">
      <c r="B359" s="54">
        <v>44006</v>
      </c>
      <c r="C359" s="55">
        <v>29.75</v>
      </c>
    </row>
    <row r="360" spans="2:3" x14ac:dyDescent="0.25">
      <c r="B360" s="54">
        <v>44005</v>
      </c>
      <c r="C360" s="55">
        <v>29.75</v>
      </c>
    </row>
    <row r="361" spans="2:3" x14ac:dyDescent="0.25">
      <c r="B361" s="54">
        <v>44004</v>
      </c>
      <c r="C361" s="55">
        <v>29.625</v>
      </c>
    </row>
    <row r="362" spans="2:3" x14ac:dyDescent="0.25">
      <c r="B362" s="54">
        <v>44001</v>
      </c>
      <c r="C362" s="55">
        <v>29.8125</v>
      </c>
    </row>
    <row r="363" spans="2:3" x14ac:dyDescent="0.25">
      <c r="B363" s="54">
        <v>44000</v>
      </c>
      <c r="C363" s="55">
        <v>29.4375</v>
      </c>
    </row>
    <row r="364" spans="2:3" x14ac:dyDescent="0.25">
      <c r="B364" s="54">
        <v>43999</v>
      </c>
      <c r="C364" s="55">
        <v>29.8125</v>
      </c>
    </row>
    <row r="365" spans="2:3" x14ac:dyDescent="0.25">
      <c r="B365" s="54">
        <v>43998</v>
      </c>
      <c r="C365" s="55">
        <v>29.75</v>
      </c>
    </row>
    <row r="366" spans="2:3" x14ac:dyDescent="0.25">
      <c r="B366" s="54">
        <v>43994</v>
      </c>
      <c r="C366" s="55">
        <v>29.1875</v>
      </c>
    </row>
    <row r="367" spans="2:3" x14ac:dyDescent="0.25">
      <c r="B367" s="54">
        <v>43993</v>
      </c>
      <c r="C367" s="55">
        <v>29.6875</v>
      </c>
    </row>
    <row r="368" spans="2:3" x14ac:dyDescent="0.25">
      <c r="B368" s="54">
        <v>43992</v>
      </c>
      <c r="C368" s="55">
        <v>29.5</v>
      </c>
    </row>
    <row r="369" spans="2:3" x14ac:dyDescent="0.25">
      <c r="B369" s="54">
        <v>43991</v>
      </c>
      <c r="C369" s="55">
        <v>29.875</v>
      </c>
    </row>
    <row r="370" spans="2:3" x14ac:dyDescent="0.25">
      <c r="B370" s="54">
        <v>43990</v>
      </c>
      <c r="C370" s="55">
        <v>29.5625</v>
      </c>
    </row>
    <row r="371" spans="2:3" x14ac:dyDescent="0.25">
      <c r="B371" s="54">
        <v>43987</v>
      </c>
      <c r="C371" s="55">
        <v>29.5625</v>
      </c>
    </row>
    <row r="372" spans="2:3" x14ac:dyDescent="0.25">
      <c r="B372" s="54">
        <v>43986</v>
      </c>
      <c r="C372" s="55">
        <v>29.75</v>
      </c>
    </row>
    <row r="373" spans="2:3" x14ac:dyDescent="0.25">
      <c r="B373" s="54">
        <v>43985</v>
      </c>
      <c r="C373" s="55">
        <v>29.5625</v>
      </c>
    </row>
    <row r="374" spans="2:3" x14ac:dyDescent="0.25">
      <c r="B374" s="54">
        <v>43984</v>
      </c>
      <c r="C374" s="55">
        <v>29</v>
      </c>
    </row>
    <row r="375" spans="2:3" x14ac:dyDescent="0.25">
      <c r="B375" s="54">
        <v>43983</v>
      </c>
      <c r="C375" s="55">
        <v>28.5</v>
      </c>
    </row>
    <row r="376" spans="2:3" x14ac:dyDescent="0.25">
      <c r="B376" s="54">
        <v>43980</v>
      </c>
      <c r="C376" s="55">
        <v>26.5625</v>
      </c>
    </row>
    <row r="377" spans="2:3" x14ac:dyDescent="0.25">
      <c r="B377" s="54">
        <v>43979</v>
      </c>
      <c r="C377" s="55">
        <v>26.5</v>
      </c>
    </row>
    <row r="378" spans="2:3" x14ac:dyDescent="0.25">
      <c r="B378" s="54">
        <v>43978</v>
      </c>
      <c r="C378" s="55">
        <v>26.4375</v>
      </c>
    </row>
    <row r="379" spans="2:3" x14ac:dyDescent="0.25">
      <c r="B379" s="54">
        <v>43977</v>
      </c>
      <c r="C379" s="55">
        <v>25.6875</v>
      </c>
    </row>
    <row r="380" spans="2:3" x14ac:dyDescent="0.25">
      <c r="B380" s="54">
        <v>43973</v>
      </c>
      <c r="C380" s="55">
        <v>26.1875</v>
      </c>
    </row>
    <row r="381" spans="2:3" x14ac:dyDescent="0.25">
      <c r="B381" s="54">
        <v>43972</v>
      </c>
      <c r="C381" s="55">
        <v>26.5</v>
      </c>
    </row>
    <row r="382" spans="2:3" x14ac:dyDescent="0.25">
      <c r="B382" s="54">
        <v>43971</v>
      </c>
      <c r="C382" s="55">
        <v>26.5</v>
      </c>
    </row>
    <row r="383" spans="2:3" x14ac:dyDescent="0.25">
      <c r="B383" s="54">
        <v>43970</v>
      </c>
      <c r="C383" s="55">
        <v>26.25</v>
      </c>
    </row>
    <row r="384" spans="2:3" x14ac:dyDescent="0.25">
      <c r="B384" s="54">
        <v>43969</v>
      </c>
      <c r="C384" s="55">
        <v>26.4375</v>
      </c>
    </row>
    <row r="385" spans="2:3" x14ac:dyDescent="0.25">
      <c r="B385" s="56">
        <v>43966</v>
      </c>
      <c r="C385" s="56">
        <v>22.625</v>
      </c>
    </row>
    <row r="386" spans="2:3" x14ac:dyDescent="0.25">
      <c r="B386" s="56">
        <v>43965</v>
      </c>
      <c r="C386" s="56">
        <v>20.75</v>
      </c>
    </row>
    <row r="387" spans="2:3" x14ac:dyDescent="0.25">
      <c r="B387" s="56">
        <v>43964</v>
      </c>
      <c r="C387" s="56">
        <v>21.8125</v>
      </c>
    </row>
    <row r="388" spans="2:3" x14ac:dyDescent="0.25">
      <c r="B388" s="56">
        <v>43963</v>
      </c>
      <c r="C388" s="56">
        <v>20.5625</v>
      </c>
    </row>
    <row r="389" spans="2:3" x14ac:dyDescent="0.25">
      <c r="B389" s="56">
        <v>43962</v>
      </c>
      <c r="C389" s="56">
        <v>21.0625</v>
      </c>
    </row>
    <row r="390" spans="2:3" x14ac:dyDescent="0.25">
      <c r="B390" s="56">
        <v>43959</v>
      </c>
      <c r="C390" s="56">
        <v>20.625</v>
      </c>
    </row>
    <row r="391" spans="2:3" x14ac:dyDescent="0.25">
      <c r="B391" s="56">
        <v>43958</v>
      </c>
      <c r="C391" s="56">
        <v>19.8125</v>
      </c>
    </row>
    <row r="392" spans="2:3" x14ac:dyDescent="0.25">
      <c r="B392" s="56">
        <v>43957</v>
      </c>
      <c r="C392" s="56">
        <v>20.0625</v>
      </c>
    </row>
    <row r="393" spans="2:3" x14ac:dyDescent="0.25">
      <c r="B393" s="56">
        <v>43956</v>
      </c>
      <c r="C393" s="56">
        <v>19.875</v>
      </c>
    </row>
    <row r="394" spans="2:3" x14ac:dyDescent="0.25">
      <c r="B394" s="56">
        <v>43955</v>
      </c>
      <c r="C394" s="56">
        <v>21.0625</v>
      </c>
    </row>
    <row r="395" spans="2:3" x14ac:dyDescent="0.25">
      <c r="B395" s="56">
        <v>43951</v>
      </c>
      <c r="C395" s="56">
        <v>18.4375</v>
      </c>
    </row>
    <row r="396" spans="2:3" x14ac:dyDescent="0.25">
      <c r="B396" s="56">
        <v>43950</v>
      </c>
      <c r="C396" s="56">
        <v>18.3125</v>
      </c>
    </row>
    <row r="397" spans="2:3" x14ac:dyDescent="0.25">
      <c r="B397" s="56">
        <v>43949</v>
      </c>
      <c r="C397" s="56">
        <v>18.375</v>
      </c>
    </row>
    <row r="398" spans="2:3" x14ac:dyDescent="0.25">
      <c r="B398" s="56">
        <v>43948</v>
      </c>
      <c r="C398" s="56">
        <v>18.3125</v>
      </c>
    </row>
    <row r="399" spans="2:3" x14ac:dyDescent="0.25">
      <c r="B399" s="56">
        <v>43945</v>
      </c>
      <c r="C399" s="56">
        <v>18.3125</v>
      </c>
    </row>
    <row r="400" spans="2:3" x14ac:dyDescent="0.25">
      <c r="B400" s="56">
        <v>43944</v>
      </c>
      <c r="C400" s="56">
        <v>15.9375</v>
      </c>
    </row>
    <row r="401" spans="2:3" x14ac:dyDescent="0.25">
      <c r="B401" s="56">
        <v>43943</v>
      </c>
      <c r="C401" s="56">
        <v>16.1875</v>
      </c>
    </row>
    <row r="402" spans="2:3" x14ac:dyDescent="0.25">
      <c r="B402" s="56">
        <v>43942</v>
      </c>
      <c r="C402" s="56">
        <v>17.4375</v>
      </c>
    </row>
    <row r="403" spans="2:3" x14ac:dyDescent="0.25">
      <c r="B403" s="56">
        <v>43941</v>
      </c>
      <c r="C403" s="56">
        <v>18.25</v>
      </c>
    </row>
    <row r="404" spans="2:3" x14ac:dyDescent="0.25">
      <c r="B404" s="56">
        <v>43938</v>
      </c>
      <c r="C404" s="56">
        <v>16.875</v>
      </c>
    </row>
    <row r="405" spans="2:3" x14ac:dyDescent="0.25">
      <c r="B405" s="56">
        <v>43937</v>
      </c>
      <c r="C405" s="56">
        <v>16.875</v>
      </c>
    </row>
    <row r="406" spans="2:3" x14ac:dyDescent="0.25">
      <c r="B406" s="56">
        <v>43936</v>
      </c>
      <c r="C406" s="56">
        <v>18.25</v>
      </c>
    </row>
    <row r="407" spans="2:3" x14ac:dyDescent="0.25">
      <c r="B407" s="56">
        <v>43935</v>
      </c>
      <c r="C407" s="56">
        <v>18.125</v>
      </c>
    </row>
    <row r="408" spans="2:3" x14ac:dyDescent="0.25">
      <c r="B408" s="56">
        <v>43934</v>
      </c>
      <c r="C408" s="56">
        <v>21</v>
      </c>
    </row>
    <row r="409" spans="2:3" x14ac:dyDescent="0.25">
      <c r="B409" s="56">
        <v>43929</v>
      </c>
      <c r="C409" s="56">
        <v>21.9375</v>
      </c>
    </row>
    <row r="410" spans="2:3" x14ac:dyDescent="0.25">
      <c r="B410" s="56">
        <v>43928</v>
      </c>
      <c r="C410" s="56">
        <v>23.0625</v>
      </c>
    </row>
    <row r="411" spans="2:3" x14ac:dyDescent="0.25">
      <c r="B411" s="56">
        <v>43927</v>
      </c>
      <c r="C411" s="56">
        <v>25.125</v>
      </c>
    </row>
    <row r="412" spans="2:3" x14ac:dyDescent="0.25">
      <c r="B412" s="56">
        <v>43924</v>
      </c>
      <c r="C412" s="56">
        <v>25.75</v>
      </c>
    </row>
    <row r="413" spans="2:3" x14ac:dyDescent="0.25">
      <c r="B413" s="56">
        <v>43923</v>
      </c>
      <c r="C413" s="56">
        <v>26.125</v>
      </c>
    </row>
    <row r="414" spans="2:3" x14ac:dyDescent="0.25">
      <c r="B414" s="56">
        <v>43922</v>
      </c>
      <c r="C414" s="56">
        <v>27</v>
      </c>
    </row>
    <row r="415" spans="2:3" x14ac:dyDescent="0.25">
      <c r="B415" s="56">
        <v>43920</v>
      </c>
      <c r="C415" s="56">
        <v>27.5625</v>
      </c>
    </row>
    <row r="416" spans="2:3" x14ac:dyDescent="0.25">
      <c r="B416" s="56">
        <v>43917</v>
      </c>
      <c r="C416" s="56">
        <v>27.75</v>
      </c>
    </row>
    <row r="417" spans="2:3" x14ac:dyDescent="0.25">
      <c r="B417" s="56">
        <v>43916</v>
      </c>
      <c r="C417" s="56">
        <v>29.375</v>
      </c>
    </row>
    <row r="418" spans="2:3" x14ac:dyDescent="0.25">
      <c r="B418" s="56">
        <v>43915</v>
      </c>
      <c r="C418" s="56">
        <v>29.3125</v>
      </c>
    </row>
    <row r="419" spans="2:3" x14ac:dyDescent="0.25">
      <c r="B419" s="56">
        <v>43910</v>
      </c>
      <c r="C419" s="56">
        <v>29</v>
      </c>
    </row>
    <row r="420" spans="2:3" x14ac:dyDescent="0.25">
      <c r="B420" s="56">
        <v>43909</v>
      </c>
      <c r="C420" s="56">
        <v>29.3125</v>
      </c>
    </row>
    <row r="421" spans="2:3" x14ac:dyDescent="0.25">
      <c r="B421" s="56">
        <v>43908</v>
      </c>
      <c r="C421" s="56">
        <v>29.5</v>
      </c>
    </row>
    <row r="422" spans="2:3" x14ac:dyDescent="0.25">
      <c r="B422" s="56">
        <v>43907</v>
      </c>
      <c r="C422" s="56">
        <v>29.5</v>
      </c>
    </row>
    <row r="423" spans="2:3" x14ac:dyDescent="0.25">
      <c r="B423" s="56">
        <v>43906</v>
      </c>
      <c r="C423" s="56">
        <v>29.5</v>
      </c>
    </row>
    <row r="424" spans="2:3" x14ac:dyDescent="0.25">
      <c r="B424" s="56">
        <v>43903</v>
      </c>
      <c r="C424" s="56">
        <v>29.3125</v>
      </c>
    </row>
    <row r="425" spans="2:3" x14ac:dyDescent="0.25">
      <c r="B425" s="56">
        <v>43902</v>
      </c>
      <c r="C425" s="56">
        <v>29.5</v>
      </c>
    </row>
    <row r="426" spans="2:3" x14ac:dyDescent="0.25">
      <c r="B426" s="56">
        <v>43901</v>
      </c>
      <c r="C426" s="56">
        <v>29.8125</v>
      </c>
    </row>
    <row r="427" spans="2:3" x14ac:dyDescent="0.25">
      <c r="B427" s="56">
        <v>43900</v>
      </c>
      <c r="C427" s="56">
        <v>29.75</v>
      </c>
    </row>
    <row r="428" spans="2:3" x14ac:dyDescent="0.25">
      <c r="B428" s="56">
        <v>43899</v>
      </c>
      <c r="C428" s="56">
        <v>29.5625</v>
      </c>
    </row>
    <row r="429" spans="2:3" x14ac:dyDescent="0.25">
      <c r="B429" s="56">
        <v>43896</v>
      </c>
      <c r="C429" s="56">
        <v>29.875</v>
      </c>
    </row>
    <row r="430" spans="2:3" x14ac:dyDescent="0.25">
      <c r="B430" s="56">
        <v>43895</v>
      </c>
      <c r="C430" s="56">
        <v>30.4375</v>
      </c>
    </row>
    <row r="431" spans="2:3" x14ac:dyDescent="0.25">
      <c r="B431" s="56">
        <v>43894</v>
      </c>
      <c r="C431" s="56">
        <v>30.5</v>
      </c>
    </row>
    <row r="432" spans="2:3" x14ac:dyDescent="0.25">
      <c r="B432" s="56">
        <v>43893</v>
      </c>
      <c r="C432" s="56">
        <v>31.1875</v>
      </c>
    </row>
    <row r="433" spans="2:3" x14ac:dyDescent="0.25">
      <c r="B433" s="56">
        <v>43892</v>
      </c>
      <c r="C433" s="56">
        <v>31</v>
      </c>
    </row>
    <row r="434" spans="2:3" x14ac:dyDescent="0.25">
      <c r="B434" s="56">
        <v>43889</v>
      </c>
      <c r="C434" s="56">
        <v>31.8125</v>
      </c>
    </row>
    <row r="435" spans="2:3" x14ac:dyDescent="0.25">
      <c r="B435" s="56">
        <v>43888</v>
      </c>
      <c r="C435" s="56">
        <v>31.0625</v>
      </c>
    </row>
    <row r="436" spans="2:3" x14ac:dyDescent="0.25">
      <c r="B436" s="56">
        <v>43887</v>
      </c>
      <c r="C436" s="56">
        <v>31.125</v>
      </c>
    </row>
    <row r="437" spans="2:3" x14ac:dyDescent="0.25">
      <c r="B437" s="56">
        <v>43882</v>
      </c>
      <c r="C437" s="56">
        <v>31.875</v>
      </c>
    </row>
    <row r="438" spans="2:3" x14ac:dyDescent="0.25">
      <c r="B438" s="56">
        <v>43881</v>
      </c>
      <c r="C438" s="56">
        <v>33</v>
      </c>
    </row>
    <row r="439" spans="2:3" x14ac:dyDescent="0.25">
      <c r="B439" s="56">
        <v>43880</v>
      </c>
      <c r="C439" s="56">
        <v>33.4375</v>
      </c>
    </row>
    <row r="440" spans="2:3" x14ac:dyDescent="0.25">
      <c r="B440" s="56">
        <v>43879</v>
      </c>
      <c r="C440" s="56">
        <v>32.875</v>
      </c>
    </row>
    <row r="441" spans="2:3" x14ac:dyDescent="0.25">
      <c r="B441" s="56">
        <v>43878</v>
      </c>
      <c r="C441" s="56">
        <v>33.9375</v>
      </c>
    </row>
    <row r="442" spans="2:3" x14ac:dyDescent="0.25">
      <c r="B442" s="56">
        <v>43875</v>
      </c>
      <c r="C442" s="56">
        <v>34.0625</v>
      </c>
    </row>
    <row r="443" spans="2:3" x14ac:dyDescent="0.25">
      <c r="B443" s="56">
        <v>43874</v>
      </c>
      <c r="C443" s="56">
        <v>35.25</v>
      </c>
    </row>
    <row r="444" spans="2:3" x14ac:dyDescent="0.25">
      <c r="B444" s="56">
        <v>43873</v>
      </c>
      <c r="C444" s="56">
        <v>34.375</v>
      </c>
    </row>
    <row r="445" spans="2:3" x14ac:dyDescent="0.25">
      <c r="B445" s="56">
        <v>43872</v>
      </c>
      <c r="C445" s="56">
        <v>35.1875</v>
      </c>
    </row>
    <row r="446" spans="2:3" x14ac:dyDescent="0.25">
      <c r="B446" s="56">
        <v>43871</v>
      </c>
      <c r="C446" s="56">
        <v>34.5</v>
      </c>
    </row>
    <row r="447" spans="2:3" x14ac:dyDescent="0.25">
      <c r="B447" s="56">
        <v>43868</v>
      </c>
      <c r="C447" s="56">
        <v>34.125</v>
      </c>
    </row>
    <row r="448" spans="2:3" x14ac:dyDescent="0.25">
      <c r="B448" s="56">
        <v>43867</v>
      </c>
      <c r="C448" s="56">
        <v>34.6875</v>
      </c>
    </row>
    <row r="449" spans="2:3" x14ac:dyDescent="0.25">
      <c r="B449" s="56">
        <v>43866</v>
      </c>
      <c r="C449" s="56">
        <v>34.25</v>
      </c>
    </row>
    <row r="450" spans="2:3" x14ac:dyDescent="0.25">
      <c r="B450" s="56">
        <v>43865</v>
      </c>
      <c r="C450" s="56">
        <v>34.6875</v>
      </c>
    </row>
    <row r="451" spans="2:3" x14ac:dyDescent="0.25">
      <c r="B451" s="56">
        <v>43864</v>
      </c>
      <c r="C451" s="56">
        <v>34.3125</v>
      </c>
    </row>
    <row r="452" spans="2:3" x14ac:dyDescent="0.25">
      <c r="B452" s="56">
        <v>43861</v>
      </c>
      <c r="C452" s="56">
        <v>34</v>
      </c>
    </row>
    <row r="453" spans="2:3" x14ac:dyDescent="0.25">
      <c r="B453" s="56">
        <v>43860</v>
      </c>
      <c r="C453" s="56">
        <v>34.3125</v>
      </c>
    </row>
    <row r="454" spans="2:3" x14ac:dyDescent="0.25">
      <c r="B454" s="56">
        <v>43859</v>
      </c>
      <c r="C454" s="56">
        <v>34.3125</v>
      </c>
    </row>
    <row r="455" spans="2:3" x14ac:dyDescent="0.25">
      <c r="B455" s="56">
        <v>43858</v>
      </c>
      <c r="C455" s="56">
        <v>34.5</v>
      </c>
    </row>
    <row r="456" spans="2:3" x14ac:dyDescent="0.25">
      <c r="B456" s="56">
        <v>43857</v>
      </c>
      <c r="C456" s="56">
        <v>34.3125</v>
      </c>
    </row>
    <row r="457" spans="2:3" x14ac:dyDescent="0.25">
      <c r="B457" s="56">
        <v>43854</v>
      </c>
      <c r="C457" s="56">
        <v>34.875</v>
      </c>
    </row>
    <row r="458" spans="2:3" x14ac:dyDescent="0.25">
      <c r="B458" s="56">
        <v>43853</v>
      </c>
      <c r="C458" s="56">
        <v>34.5625</v>
      </c>
    </row>
    <row r="459" spans="2:3" x14ac:dyDescent="0.25">
      <c r="B459" s="56">
        <v>43852</v>
      </c>
      <c r="C459" s="56">
        <v>34.9375</v>
      </c>
    </row>
    <row r="460" spans="2:3" x14ac:dyDescent="0.25">
      <c r="B460" s="56">
        <v>43851</v>
      </c>
      <c r="C460" s="56">
        <v>34.9375</v>
      </c>
    </row>
    <row r="461" spans="2:3" x14ac:dyDescent="0.25">
      <c r="B461" s="56">
        <v>43850</v>
      </c>
      <c r="C461" s="56">
        <v>35.375</v>
      </c>
    </row>
    <row r="462" spans="2:3" x14ac:dyDescent="0.25">
      <c r="B462" s="56">
        <v>43847</v>
      </c>
      <c r="C462" s="56">
        <v>35.375</v>
      </c>
    </row>
    <row r="463" spans="2:3" x14ac:dyDescent="0.25">
      <c r="B463" s="56">
        <v>43846</v>
      </c>
      <c r="C463" s="56">
        <v>36.125</v>
      </c>
    </row>
    <row r="464" spans="2:3" x14ac:dyDescent="0.25">
      <c r="B464" s="56">
        <v>43845</v>
      </c>
      <c r="C464" s="56">
        <v>36.3125</v>
      </c>
    </row>
    <row r="465" spans="2:3" x14ac:dyDescent="0.25">
      <c r="B465" s="56">
        <v>43844</v>
      </c>
      <c r="C465" s="56">
        <v>36.5</v>
      </c>
    </row>
    <row r="466" spans="2:3" x14ac:dyDescent="0.25">
      <c r="B466" s="56">
        <v>43843</v>
      </c>
      <c r="C466" s="56">
        <v>37.125</v>
      </c>
    </row>
    <row r="467" spans="2:3" x14ac:dyDescent="0.25">
      <c r="B467" s="56">
        <v>43840</v>
      </c>
      <c r="C467" s="56">
        <v>37.5625</v>
      </c>
    </row>
    <row r="468" spans="2:3" x14ac:dyDescent="0.25">
      <c r="B468" s="56">
        <v>43839</v>
      </c>
      <c r="C468" s="56">
        <v>38</v>
      </c>
    </row>
    <row r="469" spans="2:3" x14ac:dyDescent="0.25">
      <c r="B469" s="56">
        <v>43838</v>
      </c>
      <c r="C469" s="56">
        <v>37.5625</v>
      </c>
    </row>
    <row r="470" spans="2:3" x14ac:dyDescent="0.25">
      <c r="B470" s="56">
        <v>43837</v>
      </c>
      <c r="C470" s="56">
        <v>38.25</v>
      </c>
    </row>
    <row r="471" spans="2:3" x14ac:dyDescent="0.25">
      <c r="B471" s="56">
        <v>43836</v>
      </c>
      <c r="C471" s="56">
        <v>38.75</v>
      </c>
    </row>
    <row r="472" spans="2:3" x14ac:dyDescent="0.25">
      <c r="B472" s="56">
        <v>43833</v>
      </c>
      <c r="C472" s="56">
        <v>38.75</v>
      </c>
    </row>
    <row r="473" spans="2:3" x14ac:dyDescent="0.25">
      <c r="B473" s="56">
        <v>43832</v>
      </c>
      <c r="C473" s="56">
        <v>38.875</v>
      </c>
    </row>
  </sheetData>
  <sortState ref="B5:C62">
    <sortCondition descending="1" ref="B5:B6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Credicuotas</vt:lpstr>
      <vt:lpstr>Serie1 Badlar</vt:lpstr>
      <vt:lpstr>Inputs</vt:lpstr>
    </vt:vector>
  </TitlesOfParts>
  <Company>Banco Itau Argentina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Ponieman</dc:creator>
  <cp:lastModifiedBy>Mlisei</cp:lastModifiedBy>
  <cp:lastPrinted>2012-07-11T16:27:23Z</cp:lastPrinted>
  <dcterms:created xsi:type="dcterms:W3CDTF">2012-05-11T18:43:00Z</dcterms:created>
  <dcterms:modified xsi:type="dcterms:W3CDTF">2022-03-31T18:52:56Z</dcterms:modified>
</cp:coreProperties>
</file>