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ba.usr.bpba\files\1296BancadeInversion\EMISIONES\ALBANESI\FF RGA Serie XII\Micrositio\"/>
    </mc:Choice>
  </mc:AlternateContent>
  <workbookProtection workbookAlgorithmName="SHA-512" workbookHashValue="tVvaQUFgFZW1jQGYQZaS1BhBDNRW6lkyrClcKIes9f9UdYjY0htnsrOFmrVQLOtCSlElhL6z1jTexntxFBV3mw==" workbookSaltValue="/k4KBPEDSy1c4rArGm45gg==" workbookSpinCount="100000" lockStructure="1"/>
  <bookViews>
    <workbookView xWindow="0" yWindow="0" windowWidth="23475" windowHeight="8520" activeTab="1"/>
  </bookViews>
  <sheets>
    <sheet name="FF RGA XII - VDFA" sheetId="3" r:id="rId1"/>
    <sheet name="FF RGA XII - VDFB" sheetId="5" r:id="rId2"/>
  </sheets>
  <definedNames>
    <definedName name="_xlnm.Print_Area" localSheetId="0">'FF RGA XII - VDFA'!$G$1:$O$58</definedName>
    <definedName name="_xlnm.Print_Area" localSheetId="1">'FF RGA XII - VDFB'!$G$1:$R$60</definedName>
  </definedNames>
  <calcPr calcId="162913"/>
</workbook>
</file>

<file path=xl/calcChain.xml><?xml version="1.0" encoding="utf-8"?>
<calcChain xmlns="http://schemas.openxmlformats.org/spreadsheetml/2006/main">
  <c r="L17" i="3" l="1"/>
  <c r="L18" i="3"/>
  <c r="AA23" i="3" s="1"/>
  <c r="H12" i="3"/>
  <c r="J41" i="3" s="1"/>
  <c r="C24" i="5"/>
  <c r="R49" i="5"/>
  <c r="D49" i="5"/>
  <c r="V49" i="5"/>
  <c r="J49" i="5"/>
  <c r="J48" i="5"/>
  <c r="H49" i="5"/>
  <c r="H48" i="5"/>
  <c r="H36" i="5"/>
  <c r="R36" i="5"/>
  <c r="H33" i="5"/>
  <c r="R33" i="5"/>
  <c r="H32" i="5"/>
  <c r="R32" i="5"/>
  <c r="H28" i="5"/>
  <c r="R28" i="5"/>
  <c r="H12" i="5"/>
  <c r="R23" i="5"/>
  <c r="U15" i="3"/>
  <c r="H47" i="3"/>
  <c r="H47" i="5"/>
  <c r="R47" i="5"/>
  <c r="H46" i="3"/>
  <c r="H46" i="5"/>
  <c r="R46" i="5"/>
  <c r="H45" i="3"/>
  <c r="H45" i="5"/>
  <c r="R45" i="5"/>
  <c r="H44" i="3"/>
  <c r="O44" i="3"/>
  <c r="T44" i="3"/>
  <c r="H43" i="3"/>
  <c r="H43" i="5"/>
  <c r="R43" i="5"/>
  <c r="H42" i="3"/>
  <c r="O42" i="3"/>
  <c r="T42" i="3"/>
  <c r="H41" i="3"/>
  <c r="H41" i="5"/>
  <c r="R41" i="5"/>
  <c r="H40" i="3"/>
  <c r="O40" i="3"/>
  <c r="T40" i="3"/>
  <c r="H39" i="3"/>
  <c r="H39" i="5"/>
  <c r="R39" i="5"/>
  <c r="H38" i="3"/>
  <c r="H38" i="5"/>
  <c r="R38" i="5"/>
  <c r="H36" i="3"/>
  <c r="O36" i="3"/>
  <c r="T36" i="3"/>
  <c r="H33" i="3"/>
  <c r="O33" i="3"/>
  <c r="T33" i="3"/>
  <c r="H31" i="3"/>
  <c r="H31" i="5"/>
  <c r="R31" i="5"/>
  <c r="H30" i="3"/>
  <c r="H30" i="5"/>
  <c r="R30" i="5"/>
  <c r="H27" i="3"/>
  <c r="O27" i="3"/>
  <c r="T27" i="3"/>
  <c r="H24" i="3"/>
  <c r="H24" i="5"/>
  <c r="R24" i="5"/>
  <c r="H17" i="3"/>
  <c r="C24" i="3"/>
  <c r="J43" i="3"/>
  <c r="J44" i="3"/>
  <c r="J47" i="3"/>
  <c r="D40" i="3"/>
  <c r="J35" i="3"/>
  <c r="J28" i="3"/>
  <c r="J29" i="3"/>
  <c r="J30" i="3"/>
  <c r="J39" i="3"/>
  <c r="J32" i="3"/>
  <c r="O41" i="3"/>
  <c r="T41" i="3"/>
  <c r="D41" i="3"/>
  <c r="S41" i="3"/>
  <c r="S40" i="3"/>
  <c r="D42" i="3"/>
  <c r="D43" i="3"/>
  <c r="S43" i="3"/>
  <c r="O43" i="3"/>
  <c r="T43" i="3"/>
  <c r="S42" i="3"/>
  <c r="D44" i="3"/>
  <c r="S44" i="3"/>
  <c r="D45" i="3"/>
  <c r="S45" i="3"/>
  <c r="O45" i="3"/>
  <c r="D46" i="3"/>
  <c r="S46" i="3"/>
  <c r="O46" i="3"/>
  <c r="O47" i="3"/>
  <c r="D47" i="3"/>
  <c r="S47" i="3"/>
  <c r="J23" i="5"/>
  <c r="D45" i="5"/>
  <c r="V45" i="5"/>
  <c r="D37" i="5"/>
  <c r="V37" i="5"/>
  <c r="D35" i="5"/>
  <c r="V35" i="5"/>
  <c r="D27" i="5"/>
  <c r="V27" i="5"/>
  <c r="O39" i="3"/>
  <c r="T39" i="3"/>
  <c r="O38" i="3"/>
  <c r="T38" i="3"/>
  <c r="H37" i="3"/>
  <c r="H37" i="5"/>
  <c r="R37" i="5"/>
  <c r="H35" i="3"/>
  <c r="H35" i="5"/>
  <c r="R35" i="5"/>
  <c r="O35" i="3"/>
  <c r="T35" i="3"/>
  <c r="H34" i="3"/>
  <c r="O34" i="3"/>
  <c r="T34" i="3"/>
  <c r="H32" i="3"/>
  <c r="O32" i="3"/>
  <c r="T32" i="3"/>
  <c r="O31" i="3"/>
  <c r="O30" i="3"/>
  <c r="H29" i="3"/>
  <c r="H29" i="5"/>
  <c r="R29" i="5"/>
  <c r="O29" i="3"/>
  <c r="T29" i="3"/>
  <c r="H28" i="3"/>
  <c r="O28" i="3"/>
  <c r="T28" i="3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M23" i="5"/>
  <c r="X15" i="5"/>
  <c r="C25" i="3"/>
  <c r="J23" i="3"/>
  <c r="G23" i="3"/>
  <c r="H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O23" i="3"/>
  <c r="H25" i="3"/>
  <c r="H25" i="5"/>
  <c r="R25" i="5"/>
  <c r="O25" i="3"/>
  <c r="T25" i="3"/>
  <c r="D26" i="3"/>
  <c r="S26" i="3"/>
  <c r="H26" i="3"/>
  <c r="O26" i="3"/>
  <c r="T26" i="3"/>
  <c r="D27" i="3"/>
  <c r="S27" i="3"/>
  <c r="D25" i="3"/>
  <c r="S25" i="3"/>
  <c r="D28" i="3"/>
  <c r="S28" i="3"/>
  <c r="D29" i="3"/>
  <c r="S29" i="3"/>
  <c r="D30" i="3"/>
  <c r="S30" i="3"/>
  <c r="D31" i="3"/>
  <c r="S31" i="3"/>
  <c r="D38" i="3"/>
  <c r="S38" i="3"/>
  <c r="D32" i="3"/>
  <c r="S32" i="3"/>
  <c r="D39" i="3"/>
  <c r="S39" i="3"/>
  <c r="D33" i="3"/>
  <c r="S33" i="3"/>
  <c r="D34" i="3"/>
  <c r="S34" i="3"/>
  <c r="D35" i="3"/>
  <c r="S35" i="3"/>
  <c r="D36" i="3"/>
  <c r="S36" i="3"/>
  <c r="D37" i="3"/>
  <c r="S37" i="3"/>
  <c r="D29" i="5"/>
  <c r="V29" i="5"/>
  <c r="D36" i="5"/>
  <c r="V36" i="5"/>
  <c r="D44" i="5"/>
  <c r="V44" i="5"/>
  <c r="I48" i="3"/>
  <c r="X23" i="5"/>
  <c r="D46" i="5"/>
  <c r="V46" i="5"/>
  <c r="T45" i="3"/>
  <c r="T46" i="3"/>
  <c r="T47" i="3"/>
  <c r="D30" i="5"/>
  <c r="V30" i="5"/>
  <c r="D38" i="5"/>
  <c r="V38" i="5"/>
  <c r="D33" i="5"/>
  <c r="V33" i="5"/>
  <c r="D43" i="5"/>
  <c r="V43" i="5"/>
  <c r="D26" i="5"/>
  <c r="V26" i="5"/>
  <c r="D34" i="5"/>
  <c r="V34" i="5"/>
  <c r="D42" i="5"/>
  <c r="V42" i="5"/>
  <c r="D31" i="5"/>
  <c r="D39" i="5"/>
  <c r="V39" i="5"/>
  <c r="D47" i="5"/>
  <c r="H26" i="5"/>
  <c r="R26" i="5"/>
  <c r="W26" i="5"/>
  <c r="D32" i="5"/>
  <c r="V32" i="5"/>
  <c r="D40" i="5"/>
  <c r="V40" i="5"/>
  <c r="D28" i="5"/>
  <c r="V28" i="5"/>
  <c r="D25" i="5"/>
  <c r="D41" i="5"/>
  <c r="D48" i="5"/>
  <c r="V48" i="5"/>
  <c r="T31" i="3"/>
  <c r="D23" i="3"/>
  <c r="D24" i="3"/>
  <c r="S24" i="3"/>
  <c r="T30" i="3"/>
  <c r="C26" i="3"/>
  <c r="V31" i="5"/>
  <c r="V47" i="5"/>
  <c r="R48" i="5"/>
  <c r="V41" i="5"/>
  <c r="V25" i="5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M24" i="5"/>
  <c r="M25" i="5"/>
  <c r="P23" i="5"/>
  <c r="W25" i="5"/>
  <c r="J50" i="5"/>
  <c r="I31" i="5"/>
  <c r="W31" i="5"/>
  <c r="W43" i="5"/>
  <c r="W41" i="5"/>
  <c r="W33" i="5"/>
  <c r="I39" i="5"/>
  <c r="I46" i="5"/>
  <c r="I38" i="5"/>
  <c r="I40" i="5"/>
  <c r="I42" i="5"/>
  <c r="I35" i="5"/>
  <c r="I34" i="5"/>
  <c r="K25" i="5"/>
  <c r="L25" i="5"/>
  <c r="W45" i="5"/>
  <c r="W35" i="5"/>
  <c r="W38" i="5"/>
  <c r="W46" i="5"/>
  <c r="W29" i="5"/>
  <c r="W37" i="5"/>
  <c r="W39" i="5"/>
  <c r="W47" i="5"/>
  <c r="W24" i="5"/>
  <c r="W30" i="5"/>
  <c r="W32" i="5"/>
  <c r="W48" i="5"/>
  <c r="W36" i="5"/>
  <c r="W49" i="5"/>
  <c r="W28" i="5"/>
  <c r="G23" i="5"/>
  <c r="H15" i="5"/>
  <c r="H34" i="5"/>
  <c r="R34" i="5"/>
  <c r="W34" i="5"/>
  <c r="H42" i="5"/>
  <c r="R42" i="5"/>
  <c r="W42" i="5"/>
  <c r="O37" i="3"/>
  <c r="T37" i="3"/>
  <c r="H27" i="5"/>
  <c r="R27" i="5"/>
  <c r="W27" i="5"/>
  <c r="H44" i="5"/>
  <c r="R44" i="5"/>
  <c r="W44" i="5"/>
  <c r="O24" i="3"/>
  <c r="T24" i="3"/>
  <c r="H40" i="5"/>
  <c r="R40" i="5"/>
  <c r="W40" i="5"/>
  <c r="J24" i="3"/>
  <c r="J42" i="3"/>
  <c r="J34" i="3"/>
  <c r="X25" i="5"/>
  <c r="P25" i="5"/>
  <c r="I26" i="5"/>
  <c r="I47" i="5"/>
  <c r="I43" i="5"/>
  <c r="I25" i="5"/>
  <c r="I36" i="5"/>
  <c r="I29" i="5"/>
  <c r="I50" i="5"/>
  <c r="I30" i="5"/>
  <c r="I27" i="5"/>
  <c r="I41" i="5"/>
  <c r="I24" i="5"/>
  <c r="I37" i="5"/>
  <c r="I32" i="5"/>
  <c r="I44" i="5"/>
  <c r="I33" i="5"/>
  <c r="I45" i="5"/>
  <c r="I28" i="5"/>
  <c r="M26" i="5"/>
  <c r="K26" i="5"/>
  <c r="L26" i="5"/>
  <c r="D23" i="5"/>
  <c r="D24" i="5"/>
  <c r="H23" i="5"/>
  <c r="X26" i="5"/>
  <c r="P26" i="5"/>
  <c r="K27" i="5"/>
  <c r="L27" i="5"/>
  <c r="M27" i="5"/>
  <c r="V24" i="5"/>
  <c r="K24" i="5"/>
  <c r="X27" i="5"/>
  <c r="P27" i="5"/>
  <c r="M28" i="5"/>
  <c r="K28" i="5"/>
  <c r="L28" i="5"/>
  <c r="L24" i="5"/>
  <c r="P24" i="5"/>
  <c r="X28" i="5"/>
  <c r="P28" i="5"/>
  <c r="K29" i="5"/>
  <c r="L29" i="5"/>
  <c r="M29" i="5"/>
  <c r="X24" i="5"/>
  <c r="X29" i="5"/>
  <c r="P29" i="5"/>
  <c r="K30" i="5"/>
  <c r="L30" i="5"/>
  <c r="M30" i="5"/>
  <c r="X30" i="5"/>
  <c r="P30" i="5"/>
  <c r="M31" i="5"/>
  <c r="K31" i="5"/>
  <c r="L31" i="5"/>
  <c r="X31" i="5"/>
  <c r="P31" i="5"/>
  <c r="K32" i="5"/>
  <c r="L32" i="5"/>
  <c r="P32" i="5"/>
  <c r="M32" i="5"/>
  <c r="X32" i="5"/>
  <c r="K33" i="5"/>
  <c r="L33" i="5"/>
  <c r="P33" i="5"/>
  <c r="M33" i="5"/>
  <c r="X33" i="5"/>
  <c r="M34" i="5"/>
  <c r="K34" i="5"/>
  <c r="L34" i="5"/>
  <c r="P34" i="5"/>
  <c r="X34" i="5"/>
  <c r="M35" i="5"/>
  <c r="K35" i="5"/>
  <c r="L35" i="5"/>
  <c r="P35" i="5"/>
  <c r="M36" i="5"/>
  <c r="K36" i="5"/>
  <c r="L36" i="5"/>
  <c r="P36" i="5"/>
  <c r="X35" i="5"/>
  <c r="X36" i="5"/>
  <c r="M37" i="5"/>
  <c r="K37" i="5"/>
  <c r="L37" i="5"/>
  <c r="P37" i="5"/>
  <c r="X37" i="5"/>
  <c r="K38" i="5"/>
  <c r="L38" i="5"/>
  <c r="P38" i="5"/>
  <c r="M38" i="5"/>
  <c r="K39" i="5"/>
  <c r="L39" i="5"/>
  <c r="P39" i="5"/>
  <c r="M39" i="5"/>
  <c r="X38" i="5"/>
  <c r="K40" i="5"/>
  <c r="L40" i="5"/>
  <c r="P40" i="5"/>
  <c r="M40" i="5"/>
  <c r="X39" i="5"/>
  <c r="K41" i="5"/>
  <c r="L41" i="5"/>
  <c r="P41" i="5"/>
  <c r="M41" i="5"/>
  <c r="X40" i="5"/>
  <c r="M42" i="5"/>
  <c r="K42" i="5"/>
  <c r="L42" i="5"/>
  <c r="P42" i="5"/>
  <c r="X41" i="5"/>
  <c r="X42" i="5"/>
  <c r="M43" i="5"/>
  <c r="K43" i="5"/>
  <c r="L43" i="5"/>
  <c r="P43" i="5"/>
  <c r="X43" i="5"/>
  <c r="M44" i="5"/>
  <c r="K44" i="5"/>
  <c r="L44" i="5"/>
  <c r="P44" i="5"/>
  <c r="X44" i="5"/>
  <c r="K45" i="5"/>
  <c r="L45" i="5"/>
  <c r="P45" i="5"/>
  <c r="M45" i="5"/>
  <c r="M46" i="5"/>
  <c r="K46" i="5"/>
  <c r="L46" i="5"/>
  <c r="P46" i="5"/>
  <c r="X45" i="5"/>
  <c r="X46" i="5"/>
  <c r="K47" i="5"/>
  <c r="L47" i="5"/>
  <c r="P47" i="5"/>
  <c r="M47" i="5"/>
  <c r="X47" i="5"/>
  <c r="K48" i="5"/>
  <c r="L48" i="5"/>
  <c r="P48" i="5"/>
  <c r="M48" i="5"/>
  <c r="M49" i="5"/>
  <c r="K49" i="5"/>
  <c r="X48" i="5"/>
  <c r="L49" i="5"/>
  <c r="P49" i="5"/>
  <c r="P51" i="5"/>
  <c r="P52" i="5"/>
  <c r="K50" i="5"/>
  <c r="X49" i="5"/>
  <c r="L50" i="5"/>
  <c r="X50" i="5"/>
  <c r="X55" i="5"/>
  <c r="L17" i="5"/>
  <c r="W15" i="5"/>
  <c r="L18" i="5"/>
  <c r="Y30" i="5"/>
  <c r="X56" i="5"/>
  <c r="Y29" i="5"/>
  <c r="Y24" i="5"/>
  <c r="Y26" i="5"/>
  <c r="Y28" i="5"/>
  <c r="Y27" i="5"/>
  <c r="Y25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Z44" i="5"/>
  <c r="Z38" i="5"/>
  <c r="Z37" i="5"/>
  <c r="Z32" i="5"/>
  <c r="Z27" i="5"/>
  <c r="Z48" i="5"/>
  <c r="Z34" i="5"/>
  <c r="Z40" i="5"/>
  <c r="Z24" i="5"/>
  <c r="Z25" i="5"/>
  <c r="Z43" i="5"/>
  <c r="Z29" i="5"/>
  <c r="Z30" i="5"/>
  <c r="Z46" i="5"/>
  <c r="Z31" i="5"/>
  <c r="Z33" i="5"/>
  <c r="Z45" i="5"/>
  <c r="Z47" i="5"/>
  <c r="Z39" i="5"/>
  <c r="Z41" i="5"/>
  <c r="Z49" i="5"/>
  <c r="Z42" i="5"/>
  <c r="Z36" i="5"/>
  <c r="Z26" i="5"/>
  <c r="Z35" i="5"/>
  <c r="Z28" i="5"/>
  <c r="Z50" i="5"/>
  <c r="H14" i="5"/>
  <c r="J45" i="3" l="1"/>
  <c r="J31" i="3"/>
  <c r="J26" i="3"/>
  <c r="M23" i="3"/>
  <c r="J33" i="3"/>
  <c r="J38" i="3"/>
  <c r="J37" i="3"/>
  <c r="J36" i="3"/>
  <c r="J25" i="3"/>
  <c r="J27" i="3"/>
  <c r="J46" i="3"/>
  <c r="J40" i="3"/>
  <c r="J48" i="3" l="1"/>
  <c r="U23" i="3"/>
  <c r="K24" i="3"/>
  <c r="M24" i="3"/>
  <c r="L24" i="3" l="1"/>
  <c r="M25" i="3"/>
  <c r="K25" i="3"/>
  <c r="L25" i="3" s="1"/>
  <c r="AA25" i="3" l="1"/>
  <c r="U25" i="3"/>
  <c r="K26" i="3"/>
  <c r="L26" i="3" s="1"/>
  <c r="M26" i="3"/>
  <c r="AA24" i="3"/>
  <c r="U24" i="3"/>
  <c r="K27" i="3" l="1"/>
  <c r="M27" i="3"/>
  <c r="AA26" i="3"/>
  <c r="U26" i="3"/>
  <c r="L27" i="3" l="1"/>
  <c r="M28" i="3"/>
  <c r="K28" i="3"/>
  <c r="L28" i="3" s="1"/>
  <c r="K29" i="3" l="1"/>
  <c r="L29" i="3" s="1"/>
  <c r="M29" i="3"/>
  <c r="AA27" i="3"/>
  <c r="U27" i="3"/>
  <c r="AA28" i="3"/>
  <c r="U28" i="3"/>
  <c r="K30" i="3" l="1"/>
  <c r="M30" i="3"/>
  <c r="AA29" i="3"/>
  <c r="U29" i="3"/>
  <c r="K31" i="3" l="1"/>
  <c r="L31" i="3" s="1"/>
  <c r="M31" i="3"/>
  <c r="L30" i="3"/>
  <c r="M32" i="3" l="1"/>
  <c r="K32" i="3"/>
  <c r="L32" i="3" s="1"/>
  <c r="AA30" i="3"/>
  <c r="U30" i="3"/>
  <c r="AA31" i="3"/>
  <c r="U31" i="3"/>
  <c r="AA32" i="3" l="1"/>
  <c r="U32" i="3"/>
  <c r="K33" i="3"/>
  <c r="L33" i="3" s="1"/>
  <c r="M33" i="3"/>
  <c r="AA33" i="3" l="1"/>
  <c r="U33" i="3"/>
  <c r="K34" i="3"/>
  <c r="L34" i="3" s="1"/>
  <c r="M34" i="3"/>
  <c r="M35" i="3" l="1"/>
  <c r="K35" i="3"/>
  <c r="L35" i="3" s="1"/>
  <c r="AA34" i="3"/>
  <c r="U34" i="3"/>
  <c r="AA35" i="3" l="1"/>
  <c r="U35" i="3"/>
  <c r="K36" i="3"/>
  <c r="L36" i="3" s="1"/>
  <c r="M36" i="3"/>
  <c r="K37" i="3" l="1"/>
  <c r="L37" i="3" s="1"/>
  <c r="M37" i="3"/>
  <c r="AA36" i="3"/>
  <c r="U36" i="3"/>
  <c r="M38" i="3" l="1"/>
  <c r="K38" i="3"/>
  <c r="L38" i="3" s="1"/>
  <c r="AA37" i="3"/>
  <c r="U37" i="3"/>
  <c r="AA38" i="3" l="1"/>
  <c r="U38" i="3"/>
  <c r="K39" i="3"/>
  <c r="L39" i="3" s="1"/>
  <c r="M39" i="3"/>
  <c r="AA39" i="3" l="1"/>
  <c r="U39" i="3"/>
  <c r="K40" i="3"/>
  <c r="L40" i="3" s="1"/>
  <c r="M40" i="3"/>
  <c r="AA40" i="3" l="1"/>
  <c r="U40" i="3"/>
  <c r="K41" i="3"/>
  <c r="L41" i="3" s="1"/>
  <c r="M41" i="3"/>
  <c r="AA41" i="3" l="1"/>
  <c r="U41" i="3"/>
  <c r="M42" i="3"/>
  <c r="K42" i="3"/>
  <c r="L42" i="3" s="1"/>
  <c r="M43" i="3" l="1"/>
  <c r="K43" i="3"/>
  <c r="L43" i="3" s="1"/>
  <c r="AA42" i="3"/>
  <c r="U42" i="3"/>
  <c r="AA43" i="3" l="1"/>
  <c r="U43" i="3"/>
  <c r="K44" i="3"/>
  <c r="L44" i="3" s="1"/>
  <c r="M44" i="3"/>
  <c r="K45" i="3" l="1"/>
  <c r="L45" i="3" s="1"/>
  <c r="M45" i="3"/>
  <c r="AA44" i="3"/>
  <c r="U44" i="3"/>
  <c r="K46" i="3" l="1"/>
  <c r="L46" i="3" s="1"/>
  <c r="M46" i="3"/>
  <c r="AA45" i="3"/>
  <c r="U45" i="3"/>
  <c r="M47" i="3" l="1"/>
  <c r="K47" i="3"/>
  <c r="AA46" i="3"/>
  <c r="U46" i="3"/>
  <c r="L47" i="3" l="1"/>
  <c r="K48" i="3"/>
  <c r="AA47" i="3" l="1"/>
  <c r="U47" i="3"/>
  <c r="L48" i="3"/>
  <c r="U48" i="3" l="1"/>
  <c r="U53" i="3"/>
  <c r="L14" i="3"/>
  <c r="AA51" i="3"/>
  <c r="AA52" i="3" s="1"/>
  <c r="AA48" i="3"/>
  <c r="U54" i="3" l="1"/>
  <c r="V25" i="3"/>
  <c r="V24" i="3"/>
  <c r="V26" i="3"/>
  <c r="V28" i="3"/>
  <c r="V27" i="3"/>
  <c r="V29" i="3"/>
  <c r="V31" i="3"/>
  <c r="V30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T15" i="3"/>
  <c r="L15" i="3"/>
  <c r="V48" i="3" l="1"/>
  <c r="W46" i="3" s="1"/>
  <c r="W29" i="3" l="1"/>
  <c r="W33" i="3"/>
  <c r="W37" i="3"/>
  <c r="W41" i="3"/>
  <c r="W45" i="3"/>
  <c r="W25" i="3"/>
  <c r="W27" i="3"/>
  <c r="W32" i="3"/>
  <c r="W36" i="3"/>
  <c r="W40" i="3"/>
  <c r="W44" i="3"/>
  <c r="W24" i="3"/>
  <c r="W28" i="3"/>
  <c r="W30" i="3"/>
  <c r="W35" i="3"/>
  <c r="W39" i="3"/>
  <c r="W43" i="3"/>
  <c r="W47" i="3"/>
  <c r="W26" i="3"/>
  <c r="W31" i="3"/>
  <c r="W34" i="3"/>
  <c r="W38" i="3"/>
  <c r="W42" i="3"/>
  <c r="W48" i="3" l="1"/>
  <c r="H16" i="3" s="1"/>
</calcChain>
</file>

<file path=xl/sharedStrings.xml><?xml version="1.0" encoding="utf-8"?>
<sst xmlns="http://schemas.openxmlformats.org/spreadsheetml/2006/main" count="67" uniqueCount="35">
  <si>
    <t xml:space="preserve">Fecha de liquidación </t>
  </si>
  <si>
    <t>Ds</t>
  </si>
  <si>
    <t>Flujo Inversor</t>
  </si>
  <si>
    <t>Duration</t>
  </si>
  <si>
    <t>Días</t>
  </si>
  <si>
    <t>% Amortización</t>
  </si>
  <si>
    <t>Capital</t>
  </si>
  <si>
    <t xml:space="preserve">Interés </t>
  </si>
  <si>
    <t>Total</t>
  </si>
  <si>
    <t>Saldo</t>
  </si>
  <si>
    <t>TIREA</t>
  </si>
  <si>
    <t xml:space="preserve">La presente planilla de cálculo debe ser considerada por el interesado al sólo efecto ilustrativo y ejemplificativo. Los resultados que esta arroje no serán vinculantes y pueden sufrir variaciones ante cambios en cualquiera de los supuestos de elaboración. A los efectos de la suscripción de los Valores de Deuda Fiduciaria, el interesado deberá basarse en sus propios cálculos y evaluación de la información publicada en el Suplemento de Prospecto y, en particular, las consideraciones de riesgo para la inversión. </t>
  </si>
  <si>
    <t>TNA</t>
  </si>
  <si>
    <t>Plazo (Meses)</t>
  </si>
  <si>
    <t>Duration (Meses)</t>
  </si>
  <si>
    <t>VN</t>
  </si>
  <si>
    <t>Calculo TNA</t>
  </si>
  <si>
    <t>Dìas</t>
  </si>
  <si>
    <t>TIR Efectiva Anual</t>
  </si>
  <si>
    <t>Precio a licitar</t>
  </si>
  <si>
    <t>TASA APLIC</t>
  </si>
  <si>
    <t>Fecha de devengamiento</t>
  </si>
  <si>
    <t>Fecha de pago</t>
  </si>
  <si>
    <t>Tasa de interés</t>
  </si>
  <si>
    <r>
      <rPr>
        <b/>
        <u/>
        <sz val="10"/>
        <color indexed="8"/>
        <rFont val="Calibri"/>
        <family val="2"/>
      </rPr>
      <t>Instrucciones</t>
    </r>
    <r>
      <rPr>
        <sz val="10"/>
        <color indexed="8"/>
        <rFont val="Calibri"/>
        <family val="2"/>
      </rPr>
      <t>: ingrese en la celda L</t>
    </r>
    <r>
      <rPr>
        <b/>
        <u/>
        <sz val="10"/>
        <color indexed="8"/>
        <rFont val="Calibri"/>
        <family val="2"/>
      </rPr>
      <t>16</t>
    </r>
    <r>
      <rPr>
        <sz val="10"/>
        <color indexed="8"/>
        <rFont val="Calibri"/>
        <family val="2"/>
      </rPr>
      <t xml:space="preserve"> el Precio a ofrecer </t>
    </r>
    <r>
      <rPr>
        <b/>
        <u/>
        <sz val="10"/>
        <color indexed="8"/>
        <rFont val="Calibri"/>
        <family val="2"/>
      </rPr>
      <t>y</t>
    </r>
    <r>
      <rPr>
        <sz val="10"/>
        <color indexed="8"/>
        <rFont val="Calibri"/>
        <family val="2"/>
      </rPr>
      <t xml:space="preserve"> en la celda L10 el monto a invertir deseado.  </t>
    </r>
  </si>
  <si>
    <t xml:space="preserve">TNA </t>
  </si>
  <si>
    <t>FF RGA ALBANESI SERIE XII - VDFA</t>
  </si>
  <si>
    <t>Cotización UVA inicial</t>
  </si>
  <si>
    <t>UVAs equivalentes</t>
  </si>
  <si>
    <t>FF RGA SERIE XII - VDFA - Cifras expresadas en UVA</t>
  </si>
  <si>
    <t>FF RGA SERIE XII - VDFB</t>
  </si>
  <si>
    <t>FF RGA ALBANESI SERIE XII - VDFB</t>
  </si>
  <si>
    <t>VN a suscribir</t>
  </si>
  <si>
    <t>Monto a integrar</t>
  </si>
  <si>
    <r>
      <rPr>
        <b/>
        <u/>
        <sz val="10"/>
        <color indexed="8"/>
        <rFont val="Calibri"/>
        <family val="2"/>
      </rPr>
      <t>Instrucciones</t>
    </r>
    <r>
      <rPr>
        <sz val="10"/>
        <color indexed="8"/>
        <rFont val="Calibri"/>
        <family val="2"/>
      </rPr>
      <t>: ingrese en la celda L</t>
    </r>
    <r>
      <rPr>
        <b/>
        <u/>
        <sz val="10"/>
        <color indexed="8"/>
        <rFont val="Calibri"/>
        <family val="2"/>
      </rPr>
      <t>13</t>
    </r>
    <r>
      <rPr>
        <sz val="10"/>
        <color indexed="8"/>
        <rFont val="Calibri"/>
        <family val="2"/>
      </rPr>
      <t xml:space="preserve"> el Precio a ofrecer  y en la celda H10 el VN a suscribir.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</si>
</sst>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&quot;$&quot;\ * #,##0_ ;_ &quot;$&quot;\ * \-#,##0_ ;_ &quot;$&quot;\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  <numFmt numFmtId="168" formatCode="_ [$$-2C0A]\ * #,##0_ ;_ [$$-2C0A]\ * \-#,##0_ ;_ [$$-2C0A]\ * &quot;-&quot;??_ ;_ @_ "/>
    <numFmt numFmtId="169" formatCode="0.0000%"/>
    <numFmt numFmtId="170" formatCode="_ * #,##0.00000_ ;_ * \-#,##0.00000_ ;_ * &quot;-&quot;??_ ;_ @_ "/>
    <numFmt numFmtId="171" formatCode="&quot;$&quot;\ #,##0"/>
    <numFmt numFmtId="172" formatCode="0.000%"/>
    <numFmt numFmtId="173" formatCode="_ &quot;$&quot;\ * #,##0_ ;_ &quot;$&quot;\ * \-#,##0_ ;_ &quot;$&quot;\ * &quot;-&quot;??_ ;_ @_ "/>
    <numFmt numFmtId="174" formatCode="[$-2C0A]dddd\ d&quot; de &quot;mmmm&quot; de &quot;yyyy;@"/>
    <numFmt numFmtId="175" formatCode="_ * #,##0.000000_ ;_ * \-#,##0.000000_ ;_ * &quot;-&quot;??_ ;_ @_ "/>
    <numFmt numFmtId="176" formatCode="0.0000"/>
    <numFmt numFmtId="177" formatCode="_ [$$-2C0A]\ * #,##0.00_ ;_ [$$-2C0A]\ * \-#,##0.00_ ;_ [$$-2C0A]\ * &quot;-&quot;??_ ;_ @_ "/>
    <numFmt numFmtId="178" formatCode="_-[$$-2C0A]\ * #,##0.00_-;\-[$$-2C0A]\ * #,##0.00_-;_-[$$-2C0A]\ * &quot;-&quot;??_-;_-@_-"/>
    <numFmt numFmtId="179" formatCode="[$USD]\ #,##0;\-[$USD]\ #,##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5" fillId="0" borderId="0" applyFont="0" applyFill="0" applyBorder="0" applyAlignment="0" applyProtection="0"/>
  </cellStyleXfs>
  <cellXfs count="126">
    <xf numFmtId="0" fontId="0" fillId="0" borderId="0" xfId="0"/>
    <xf numFmtId="167" fontId="6" fillId="0" borderId="1" xfId="2" applyNumberFormat="1" applyFont="1" applyBorder="1"/>
    <xf numFmtId="0" fontId="7" fillId="3" borderId="2" xfId="7" applyFont="1" applyFill="1" applyBorder="1" applyAlignment="1" applyProtection="1">
      <alignment horizontal="center"/>
      <protection hidden="1"/>
    </xf>
    <xf numFmtId="14" fontId="7" fillId="3" borderId="2" xfId="4" applyNumberFormat="1" applyFont="1" applyFill="1" applyBorder="1" applyAlignment="1" applyProtection="1">
      <alignment horizontal="center"/>
      <protection hidden="1"/>
    </xf>
    <xf numFmtId="167" fontId="6" fillId="0" borderId="3" xfId="2" applyNumberFormat="1" applyFont="1" applyBorder="1"/>
    <xf numFmtId="167" fontId="6" fillId="0" borderId="4" xfId="2" applyNumberFormat="1" applyFont="1" applyBorder="1"/>
    <xf numFmtId="167" fontId="6" fillId="0" borderId="5" xfId="2" applyNumberFormat="1" applyFont="1" applyBorder="1"/>
    <xf numFmtId="0" fontId="8" fillId="2" borderId="0" xfId="0" applyFont="1" applyFill="1" applyProtection="1">
      <protection hidden="1"/>
    </xf>
    <xf numFmtId="0" fontId="8" fillId="4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protection hidden="1"/>
    </xf>
    <xf numFmtId="0" fontId="9" fillId="2" borderId="0" xfId="7" applyFont="1" applyFill="1" applyAlignment="1" applyProtection="1">
      <alignment horizontal="center"/>
      <protection hidden="1"/>
    </xf>
    <xf numFmtId="0" fontId="9" fillId="4" borderId="0" xfId="7" applyFont="1" applyFill="1" applyProtection="1">
      <protection hidden="1"/>
    </xf>
    <xf numFmtId="0" fontId="10" fillId="2" borderId="0" xfId="7" applyFont="1" applyFill="1" applyProtection="1">
      <protection hidden="1"/>
    </xf>
    <xf numFmtId="0" fontId="11" fillId="2" borderId="0" xfId="0" applyFont="1" applyFill="1" applyProtection="1">
      <protection hidden="1"/>
    </xf>
    <xf numFmtId="0" fontId="12" fillId="2" borderId="0" xfId="7" applyFont="1" applyFill="1" applyProtection="1">
      <protection hidden="1"/>
    </xf>
    <xf numFmtId="0" fontId="11" fillId="4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9" fillId="2" borderId="0" xfId="7" applyFont="1" applyFill="1" applyProtection="1">
      <protection hidden="1"/>
    </xf>
    <xf numFmtId="0" fontId="6" fillId="4" borderId="0" xfId="0" applyFont="1" applyFill="1" applyProtection="1">
      <protection hidden="1"/>
    </xf>
    <xf numFmtId="14" fontId="9" fillId="4" borderId="0" xfId="7" applyNumberFormat="1" applyFont="1" applyFill="1" applyBorder="1" applyAlignment="1" applyProtection="1">
      <alignment horizontal="center"/>
      <protection hidden="1"/>
    </xf>
    <xf numFmtId="0" fontId="13" fillId="4" borderId="0" xfId="0" applyFont="1" applyFill="1" applyProtection="1">
      <protection hidden="1"/>
    </xf>
    <xf numFmtId="167" fontId="10" fillId="2" borderId="0" xfId="2" applyNumberFormat="1" applyFont="1" applyFill="1" applyProtection="1">
      <protection hidden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4" borderId="0" xfId="7" applyFont="1" applyFill="1" applyProtection="1">
      <protection hidden="1"/>
    </xf>
    <xf numFmtId="0" fontId="8" fillId="0" borderId="0" xfId="0" applyFont="1"/>
    <xf numFmtId="2" fontId="7" fillId="4" borderId="0" xfId="0" applyNumberFormat="1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7" fillId="5" borderId="6" xfId="7" applyFont="1" applyFill="1" applyBorder="1" applyAlignment="1" applyProtection="1">
      <alignment horizontal="center" vertical="center"/>
      <protection hidden="1"/>
    </xf>
    <xf numFmtId="10" fontId="8" fillId="4" borderId="0" xfId="0" applyNumberFormat="1" applyFont="1" applyFill="1" applyProtection="1"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9" fillId="4" borderId="7" xfId="0" applyFont="1" applyFill="1" applyBorder="1" applyProtection="1">
      <protection hidden="1"/>
    </xf>
    <xf numFmtId="14" fontId="8" fillId="4" borderId="0" xfId="0" applyNumberFormat="1" applyFont="1" applyFill="1" applyProtection="1">
      <protection hidden="1"/>
    </xf>
    <xf numFmtId="1" fontId="8" fillId="4" borderId="0" xfId="0" applyNumberFormat="1" applyFont="1" applyFill="1" applyProtection="1">
      <protection hidden="1"/>
    </xf>
    <xf numFmtId="14" fontId="9" fillId="4" borderId="8" xfId="0" applyNumberFormat="1" applyFont="1" applyFill="1" applyBorder="1" applyAlignment="1" applyProtection="1">
      <alignment horizontal="center"/>
      <protection hidden="1"/>
    </xf>
    <xf numFmtId="166" fontId="6" fillId="4" borderId="0" xfId="2" applyFont="1" applyFill="1" applyProtection="1">
      <protection hidden="1"/>
    </xf>
    <xf numFmtId="168" fontId="6" fillId="4" borderId="0" xfId="0" applyNumberFormat="1" applyFont="1" applyFill="1" applyProtection="1">
      <protection hidden="1"/>
    </xf>
    <xf numFmtId="10" fontId="6" fillId="4" borderId="7" xfId="8" applyNumberFormat="1" applyFont="1" applyFill="1" applyBorder="1" applyProtection="1">
      <protection hidden="1"/>
    </xf>
    <xf numFmtId="167" fontId="8" fillId="4" borderId="0" xfId="2" applyNumberFormat="1" applyFont="1" applyFill="1" applyProtection="1">
      <protection hidden="1"/>
    </xf>
    <xf numFmtId="14" fontId="6" fillId="4" borderId="8" xfId="0" applyNumberFormat="1" applyFont="1" applyFill="1" applyBorder="1" applyAlignment="1" applyProtection="1">
      <alignment horizontal="center"/>
      <protection hidden="1"/>
    </xf>
    <xf numFmtId="166" fontId="8" fillId="4" borderId="0" xfId="0" applyNumberFormat="1" applyFont="1" applyFill="1" applyProtection="1">
      <protection hidden="1"/>
    </xf>
    <xf numFmtId="167" fontId="6" fillId="4" borderId="0" xfId="0" applyNumberFormat="1" applyFont="1" applyFill="1" applyProtection="1">
      <protection hidden="1"/>
    </xf>
    <xf numFmtId="167" fontId="6" fillId="4" borderId="0" xfId="2" applyNumberFormat="1" applyFont="1" applyFill="1" applyProtection="1">
      <protection hidden="1"/>
    </xf>
    <xf numFmtId="167" fontId="8" fillId="4" borderId="0" xfId="0" applyNumberFormat="1" applyFont="1" applyFill="1" applyProtection="1">
      <protection hidden="1"/>
    </xf>
    <xf numFmtId="170" fontId="8" fillId="4" borderId="0" xfId="0" applyNumberFormat="1" applyFont="1" applyFill="1" applyProtection="1">
      <protection hidden="1"/>
    </xf>
    <xf numFmtId="0" fontId="8" fillId="4" borderId="0" xfId="0" applyNumberFormat="1" applyFont="1" applyFill="1" applyBorder="1" applyAlignment="1" applyProtection="1">
      <alignment horizontal="left" wrapText="1"/>
      <protection hidden="1"/>
    </xf>
    <xf numFmtId="168" fontId="14" fillId="3" borderId="9" xfId="0" applyNumberFormat="1" applyFont="1" applyFill="1" applyBorder="1" applyProtection="1">
      <protection hidden="1"/>
    </xf>
    <xf numFmtId="167" fontId="14" fillId="3" borderId="9" xfId="2" applyNumberFormat="1" applyFont="1" applyFill="1" applyBorder="1" applyProtection="1">
      <protection hidden="1"/>
    </xf>
    <xf numFmtId="0" fontId="6" fillId="4" borderId="0" xfId="0" applyFont="1" applyFill="1" applyAlignment="1" applyProtection="1">
      <alignment wrapText="1"/>
      <protection hidden="1"/>
    </xf>
    <xf numFmtId="10" fontId="8" fillId="4" borderId="0" xfId="8" applyNumberFormat="1" applyFont="1" applyFill="1" applyProtection="1">
      <protection hidden="1"/>
    </xf>
    <xf numFmtId="166" fontId="8" fillId="4" borderId="0" xfId="2" applyFont="1" applyFill="1" applyProtection="1">
      <protection hidden="1"/>
    </xf>
    <xf numFmtId="164" fontId="8" fillId="4" borderId="0" xfId="0" applyNumberFormat="1" applyFont="1" applyFill="1" applyProtection="1">
      <protection hidden="1"/>
    </xf>
    <xf numFmtId="9" fontId="8" fillId="4" borderId="0" xfId="0" applyNumberFormat="1" applyFont="1" applyFill="1" applyAlignment="1" applyProtection="1">
      <alignment horizontal="center"/>
      <protection hidden="1"/>
    </xf>
    <xf numFmtId="0" fontId="7" fillId="3" borderId="2" xfId="7" applyFont="1" applyFill="1" applyBorder="1" applyAlignment="1" applyProtection="1">
      <alignment horizontal="left"/>
      <protection hidden="1"/>
    </xf>
    <xf numFmtId="172" fontId="7" fillId="3" borderId="2" xfId="7" applyNumberFormat="1" applyFont="1" applyFill="1" applyBorder="1" applyAlignment="1" applyProtection="1">
      <alignment horizontal="center"/>
      <protection hidden="1"/>
    </xf>
    <xf numFmtId="166" fontId="11" fillId="0" borderId="0" xfId="2" applyFont="1" applyFill="1" applyProtection="1">
      <protection hidden="1"/>
    </xf>
    <xf numFmtId="0" fontId="11" fillId="4" borderId="0" xfId="0" applyFont="1" applyFill="1" applyAlignment="1" applyProtection="1">
      <alignment horizontal="center"/>
      <protection hidden="1"/>
    </xf>
    <xf numFmtId="174" fontId="6" fillId="0" borderId="1" xfId="5" applyNumberFormat="1" applyFont="1" applyBorder="1" applyAlignment="1">
      <alignment horizontal="center"/>
    </xf>
    <xf numFmtId="172" fontId="8" fillId="4" borderId="0" xfId="8" applyNumberFormat="1" applyFont="1" applyFill="1" applyProtection="1">
      <protection hidden="1"/>
    </xf>
    <xf numFmtId="169" fontId="8" fillId="4" borderId="0" xfId="8" applyNumberFormat="1" applyFont="1" applyFill="1" applyProtection="1">
      <protection hidden="1"/>
    </xf>
    <xf numFmtId="0" fontId="16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17" fillId="4" borderId="0" xfId="0" applyFont="1" applyFill="1" applyProtection="1">
      <protection hidden="1"/>
    </xf>
    <xf numFmtId="0" fontId="16" fillId="4" borderId="0" xfId="0" applyNumberFormat="1" applyFont="1" applyFill="1" applyBorder="1" applyAlignment="1" applyProtection="1">
      <alignment horizontal="left" wrapText="1"/>
      <protection hidden="1"/>
    </xf>
    <xf numFmtId="0" fontId="7" fillId="4" borderId="0" xfId="7" applyFont="1" applyFill="1" applyBorder="1" applyAlignment="1" applyProtection="1">
      <alignment horizontal="center"/>
      <protection hidden="1"/>
    </xf>
    <xf numFmtId="167" fontId="16" fillId="4" borderId="0" xfId="2" applyNumberFormat="1" applyFont="1" applyFill="1" applyBorder="1"/>
    <xf numFmtId="172" fontId="8" fillId="4" borderId="0" xfId="0" applyNumberFormat="1" applyFont="1" applyFill="1" applyProtection="1">
      <protection hidden="1"/>
    </xf>
    <xf numFmtId="9" fontId="8" fillId="4" borderId="0" xfId="0" applyNumberFormat="1" applyFont="1" applyFill="1" applyProtection="1">
      <protection hidden="1"/>
    </xf>
    <xf numFmtId="0" fontId="7" fillId="3" borderId="5" xfId="7" applyFont="1" applyFill="1" applyBorder="1" applyAlignment="1" applyProtection="1">
      <alignment horizontal="center"/>
      <protection hidden="1"/>
    </xf>
    <xf numFmtId="174" fontId="6" fillId="0" borderId="5" xfId="5" applyNumberFormat="1" applyFont="1" applyBorder="1" applyAlignment="1">
      <alignment horizontal="center"/>
    </xf>
    <xf numFmtId="167" fontId="7" fillId="3" borderId="2" xfId="2" applyNumberFormat="1" applyFont="1" applyFill="1" applyBorder="1" applyAlignment="1" applyProtection="1">
      <alignment horizontal="center"/>
      <protection hidden="1"/>
    </xf>
    <xf numFmtId="167" fontId="18" fillId="4" borderId="0" xfId="2" applyNumberFormat="1" applyFont="1" applyFill="1" applyProtection="1"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8" fillId="4" borderId="0" xfId="0" applyNumberFormat="1" applyFont="1" applyFill="1" applyBorder="1" applyAlignment="1" applyProtection="1">
      <alignment horizontal="left" wrapText="1"/>
      <protection hidden="1"/>
    </xf>
    <xf numFmtId="9" fontId="7" fillId="3" borderId="5" xfId="7" applyNumberFormat="1" applyFont="1" applyFill="1" applyBorder="1" applyAlignment="1" applyProtection="1">
      <alignment horizontal="center"/>
      <protection hidden="1"/>
    </xf>
    <xf numFmtId="167" fontId="7" fillId="3" borderId="5" xfId="7" applyNumberFormat="1" applyFont="1" applyFill="1" applyBorder="1" applyAlignment="1" applyProtection="1">
      <alignment horizontal="center"/>
      <protection hidden="1"/>
    </xf>
    <xf numFmtId="176" fontId="11" fillId="4" borderId="0" xfId="0" applyNumberFormat="1" applyFont="1" applyFill="1" applyProtection="1">
      <protection hidden="1"/>
    </xf>
    <xf numFmtId="166" fontId="6" fillId="0" borderId="1" xfId="2" applyFont="1" applyBorder="1"/>
    <xf numFmtId="10" fontId="6" fillId="0" borderId="1" xfId="8" applyNumberFormat="1" applyFont="1" applyBorder="1"/>
    <xf numFmtId="10" fontId="6" fillId="0" borderId="5" xfId="8" applyNumberFormat="1" applyFont="1" applyBorder="1"/>
    <xf numFmtId="167" fontId="6" fillId="0" borderId="10" xfId="2" applyNumberFormat="1" applyFont="1" applyBorder="1"/>
    <xf numFmtId="167" fontId="7" fillId="3" borderId="5" xfId="2" applyNumberFormat="1" applyFont="1" applyFill="1" applyBorder="1" applyAlignment="1" applyProtection="1">
      <alignment horizontal="center"/>
      <protection hidden="1"/>
    </xf>
    <xf numFmtId="166" fontId="7" fillId="3" borderId="2" xfId="2" applyNumberFormat="1" applyFont="1" applyFill="1" applyBorder="1" applyAlignment="1" applyProtection="1">
      <alignment horizontal="center"/>
      <protection hidden="1"/>
    </xf>
    <xf numFmtId="0" fontId="19" fillId="4" borderId="0" xfId="0" applyFont="1" applyFill="1" applyProtection="1">
      <protection hidden="1"/>
    </xf>
    <xf numFmtId="177" fontId="7" fillId="3" borderId="2" xfId="4" applyNumberFormat="1" applyFont="1" applyFill="1" applyBorder="1" applyProtection="1">
      <protection hidden="1"/>
    </xf>
    <xf numFmtId="0" fontId="7" fillId="3" borderId="0" xfId="7" applyFont="1" applyFill="1" applyAlignment="1" applyProtection="1">
      <alignment horizontal="center"/>
      <protection hidden="1"/>
    </xf>
    <xf numFmtId="171" fontId="7" fillId="3" borderId="0" xfId="4" applyNumberFormat="1" applyFont="1" applyFill="1" applyBorder="1" applyProtection="1">
      <protection hidden="1"/>
    </xf>
    <xf numFmtId="0" fontId="16" fillId="0" borderId="0" xfId="0" applyFont="1" applyAlignment="1">
      <alignment horizontal="center"/>
    </xf>
    <xf numFmtId="172" fontId="16" fillId="0" borderId="0" xfId="8" applyNumberFormat="1" applyFont="1"/>
    <xf numFmtId="10" fontId="16" fillId="0" borderId="0" xfId="8" applyNumberFormat="1" applyFont="1"/>
    <xf numFmtId="0" fontId="6" fillId="7" borderId="2" xfId="7" applyFont="1" applyFill="1" applyBorder="1" applyAlignment="1" applyProtection="1">
      <alignment horizontal="left"/>
      <protection hidden="1"/>
    </xf>
    <xf numFmtId="179" fontId="7" fillId="3" borderId="2" xfId="4" applyNumberFormat="1" applyFont="1" applyFill="1" applyBorder="1" applyProtection="1">
      <protection hidden="1"/>
    </xf>
    <xf numFmtId="178" fontId="8" fillId="4" borderId="0" xfId="0" applyNumberFormat="1" applyFont="1" applyFill="1" applyProtection="1">
      <protection hidden="1"/>
    </xf>
    <xf numFmtId="0" fontId="7" fillId="3" borderId="0" xfId="7" applyFont="1" applyFill="1" applyAlignment="1" applyProtection="1">
      <alignment horizontal="left" vertical="center"/>
      <protection hidden="1"/>
    </xf>
    <xf numFmtId="171" fontId="7" fillId="3" borderId="0" xfId="4" applyNumberFormat="1" applyFont="1" applyFill="1" applyBorder="1" applyAlignment="1" applyProtection="1">
      <alignment vertical="center"/>
      <protection hidden="1"/>
    </xf>
    <xf numFmtId="10" fontId="6" fillId="7" borderId="2" xfId="7" applyNumberFormat="1" applyFont="1" applyFill="1" applyBorder="1" applyAlignment="1" applyProtection="1">
      <alignment horizontal="center"/>
      <protection hidden="1"/>
    </xf>
    <xf numFmtId="10" fontId="8" fillId="4" borderId="0" xfId="8" applyNumberFormat="1" applyFont="1" applyFill="1" applyAlignment="1" applyProtection="1">
      <alignment horizontal="left"/>
      <protection hidden="1"/>
    </xf>
    <xf numFmtId="0" fontId="7" fillId="3" borderId="2" xfId="7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8" fillId="4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4" borderId="13" xfId="0" applyNumberFormat="1" applyFont="1" applyFill="1" applyBorder="1" applyAlignment="1" applyProtection="1">
      <alignment horizontal="left" vertical="center" wrapText="1"/>
      <protection hidden="1"/>
    </xf>
    <xf numFmtId="0" fontId="8" fillId="4" borderId="3" xfId="0" applyNumberFormat="1" applyFont="1" applyFill="1" applyBorder="1" applyAlignment="1" applyProtection="1">
      <alignment horizontal="left" vertical="center" wrapText="1"/>
      <protection hidden="1"/>
    </xf>
    <xf numFmtId="0" fontId="8" fillId="4" borderId="0" xfId="0" applyNumberFormat="1" applyFont="1" applyFill="1" applyBorder="1" applyAlignment="1" applyProtection="1">
      <alignment horizontal="left" vertical="center" wrapText="1"/>
      <protection hidden="1"/>
    </xf>
    <xf numFmtId="0" fontId="8" fillId="4" borderId="14" xfId="0" applyNumberFormat="1" applyFont="1" applyFill="1" applyBorder="1" applyAlignment="1" applyProtection="1">
      <alignment horizontal="left" vertical="center" wrapText="1"/>
      <protection hidden="1"/>
    </xf>
    <xf numFmtId="0" fontId="8" fillId="4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4" borderId="15" xfId="0" applyNumberFormat="1" applyFont="1" applyFill="1" applyBorder="1" applyAlignment="1" applyProtection="1">
      <alignment horizontal="left" vertical="center" wrapText="1"/>
      <protection hidden="1"/>
    </xf>
    <xf numFmtId="0" fontId="8" fillId="4" borderId="16" xfId="0" applyNumberFormat="1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7" fillId="3" borderId="19" xfId="7" applyFont="1" applyFill="1" applyBorder="1" applyAlignment="1" applyProtection="1">
      <alignment horizontal="center"/>
      <protection hidden="1"/>
    </xf>
    <xf numFmtId="0" fontId="7" fillId="3" borderId="20" xfId="7" applyFont="1" applyFill="1" applyBorder="1" applyAlignment="1" applyProtection="1">
      <alignment horizontal="center"/>
      <protection hidden="1"/>
    </xf>
    <xf numFmtId="0" fontId="7" fillId="3" borderId="21" xfId="7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left" vertical="center" wrapText="1"/>
      <protection hidden="1"/>
    </xf>
    <xf numFmtId="0" fontId="3" fillId="4" borderId="12" xfId="0" applyFont="1" applyFill="1" applyBorder="1" applyAlignment="1" applyProtection="1">
      <alignment horizontal="left" vertical="center" wrapText="1"/>
      <protection hidden="1"/>
    </xf>
    <xf numFmtId="0" fontId="3" fillId="4" borderId="13" xfId="0" applyFont="1" applyFill="1" applyBorder="1" applyAlignment="1" applyProtection="1">
      <alignment horizontal="left" vertical="center" wrapText="1"/>
      <protection hidden="1"/>
    </xf>
    <xf numFmtId="0" fontId="3" fillId="4" borderId="10" xfId="0" applyFont="1" applyFill="1" applyBorder="1" applyAlignment="1" applyProtection="1">
      <alignment horizontal="left" vertical="center" wrapText="1"/>
      <protection hidden="1"/>
    </xf>
    <xf numFmtId="0" fontId="3" fillId="4" borderId="15" xfId="0" applyFont="1" applyFill="1" applyBorder="1" applyAlignment="1" applyProtection="1">
      <alignment horizontal="left" vertical="center" wrapText="1"/>
      <protection hidden="1"/>
    </xf>
    <xf numFmtId="0" fontId="3" fillId="4" borderId="16" xfId="0" applyFont="1" applyFill="1" applyBorder="1" applyAlignment="1" applyProtection="1">
      <alignment horizontal="left" vertical="center" wrapText="1"/>
      <protection hidden="1"/>
    </xf>
    <xf numFmtId="0" fontId="7" fillId="3" borderId="4" xfId="7" applyFont="1" applyFill="1" applyBorder="1" applyAlignment="1" applyProtection="1">
      <alignment horizontal="center" vertical="center"/>
      <protection hidden="1"/>
    </xf>
    <xf numFmtId="0" fontId="7" fillId="3" borderId="5" xfId="7" applyFont="1" applyFill="1" applyBorder="1" applyAlignment="1" applyProtection="1">
      <alignment horizontal="center" vertical="center"/>
      <protection hidden="1"/>
    </xf>
    <xf numFmtId="175" fontId="9" fillId="6" borderId="2" xfId="2" applyNumberFormat="1" applyFont="1" applyFill="1" applyBorder="1" applyAlignment="1" applyProtection="1">
      <alignment horizontal="center"/>
      <protection locked="0" hidden="1"/>
    </xf>
    <xf numFmtId="173" fontId="15" fillId="6" borderId="2" xfId="3" applyNumberFormat="1" applyFont="1" applyFill="1" applyBorder="1" applyProtection="1">
      <protection locked="0" hidden="1"/>
    </xf>
    <xf numFmtId="179" fontId="15" fillId="6" borderId="2" xfId="3" applyNumberFormat="1" applyFont="1" applyFill="1" applyBorder="1" applyProtection="1">
      <protection locked="0" hidden="1"/>
    </xf>
  </cellXfs>
  <cellStyles count="9">
    <cellStyle name="Comma 6" xfId="1"/>
    <cellStyle name="Millares" xfId="2" builtinId="3"/>
    <cellStyle name="Moneda" xfId="3" builtinId="4"/>
    <cellStyle name="Moneda_Calculadora Garbarino 45_v1" xfId="4"/>
    <cellStyle name="Normal" xfId="0" builtinId="0"/>
    <cellStyle name="Normal 2" xfId="5"/>
    <cellStyle name="Normal 3" xfId="6"/>
    <cellStyle name="Normal_Calculadora Garbarino 45_v1" xfId="7"/>
    <cellStyle name="Porcentaj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676275</xdr:colOff>
      <xdr:row>0</xdr:row>
      <xdr:rowOff>142875</xdr:rowOff>
    </xdr:from>
    <xdr:to>
      <xdr:col>13</xdr:col>
      <xdr:colOff>180975</xdr:colOff>
      <xdr:row>6</xdr:row>
      <xdr:rowOff>152400</xdr:rowOff>
    </xdr:to>
    <xdr:pic>
      <xdr:nvPicPr>
        <xdr:cNvPr id="3634" name="1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42875"/>
          <a:ext cx="733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</xdr:row>
      <xdr:rowOff>38100</xdr:rowOff>
    </xdr:from>
    <xdr:to>
      <xdr:col>6</xdr:col>
      <xdr:colOff>1657350</xdr:colOff>
      <xdr:row>5</xdr:row>
      <xdr:rowOff>47625</xdr:rowOff>
    </xdr:to>
    <xdr:pic>
      <xdr:nvPicPr>
        <xdr:cNvPr id="3635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00025"/>
          <a:ext cx="1543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676275</xdr:colOff>
      <xdr:row>0</xdr:row>
      <xdr:rowOff>142875</xdr:rowOff>
    </xdr:from>
    <xdr:to>
      <xdr:col>13</xdr:col>
      <xdr:colOff>180975</xdr:colOff>
      <xdr:row>6</xdr:row>
      <xdr:rowOff>152400</xdr:rowOff>
    </xdr:to>
    <xdr:pic>
      <xdr:nvPicPr>
        <xdr:cNvPr id="6277" name="1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42875"/>
          <a:ext cx="733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1</xdr:row>
      <xdr:rowOff>133350</xdr:rowOff>
    </xdr:from>
    <xdr:to>
      <xdr:col>6</xdr:col>
      <xdr:colOff>1533525</xdr:colOff>
      <xdr:row>5</xdr:row>
      <xdr:rowOff>142875</xdr:rowOff>
    </xdr:to>
    <xdr:pic>
      <xdr:nvPicPr>
        <xdr:cNvPr id="6278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95275"/>
          <a:ext cx="1543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247"/>
  <sheetViews>
    <sheetView showGridLines="0" topLeftCell="F4" zoomScale="85" zoomScaleNormal="85" workbookViewId="0">
      <selection activeCell="L13" sqref="L13"/>
    </sheetView>
  </sheetViews>
  <sheetFormatPr baseColWidth="10" defaultColWidth="9.140625" defaultRowHeight="12.75" outlineLevelCol="1" x14ac:dyDescent="0.2"/>
  <cols>
    <col min="1" max="1" width="16.85546875" style="8" hidden="1" customWidth="1" outlineLevel="1"/>
    <col min="2" max="2" width="17.5703125" style="8" hidden="1" customWidth="1" outlineLevel="1"/>
    <col min="3" max="3" width="16.140625" style="8" hidden="1" customWidth="1" outlineLevel="1"/>
    <col min="4" max="4" width="11.85546875" style="8" hidden="1" customWidth="1" outlineLevel="1"/>
    <col min="5" max="5" width="11.28515625" style="8" hidden="1" customWidth="1" outlineLevel="1"/>
    <col min="6" max="6" width="11.28515625" style="8" customWidth="1" collapsed="1"/>
    <col min="7" max="7" width="30.28515625" style="8" bestFit="1" customWidth="1"/>
    <col min="8" max="8" width="30.28515625" style="8" customWidth="1"/>
    <col min="9" max="9" width="19.28515625" style="8" customWidth="1"/>
    <col min="10" max="10" width="16.85546875" style="8" customWidth="1"/>
    <col min="11" max="11" width="17.42578125" style="8" customWidth="1"/>
    <col min="12" max="12" width="17.7109375" style="8" customWidth="1"/>
    <col min="13" max="13" width="18.42578125" style="8" customWidth="1"/>
    <col min="14" max="14" width="8.28515625" style="61" customWidth="1"/>
    <col min="15" max="15" width="14.5703125" style="8" hidden="1" customWidth="1" outlineLevel="1"/>
    <col min="16" max="16" width="14.140625" style="8" hidden="1" customWidth="1" outlineLevel="1"/>
    <col min="17" max="17" width="18.140625" style="8" hidden="1" customWidth="1" outlineLevel="1"/>
    <col min="18" max="18" width="14.5703125" style="8" hidden="1" customWidth="1" outlineLevel="1"/>
    <col min="19" max="19" width="9.140625" style="8" hidden="1" customWidth="1" outlineLevel="1"/>
    <col min="20" max="22" width="17.85546875" style="8" hidden="1" customWidth="1" outlineLevel="1"/>
    <col min="23" max="23" width="8.85546875" style="8" hidden="1" customWidth="1" outlineLevel="1"/>
    <col min="24" max="24" width="15.7109375" style="8" hidden="1" customWidth="1" outlineLevel="1"/>
    <col min="25" max="25" width="6" style="8" customWidth="1" collapsed="1"/>
    <col min="26" max="26" width="0.85546875" style="8" customWidth="1"/>
    <col min="27" max="27" width="12.85546875" style="8" bestFit="1" customWidth="1"/>
    <col min="28" max="16384" width="9.140625" style="8"/>
  </cols>
  <sheetData>
    <row r="4" spans="1:26" x14ac:dyDescent="0.2">
      <c r="A4" s="7"/>
      <c r="B4" s="7"/>
      <c r="C4" s="7"/>
      <c r="G4" s="7"/>
      <c r="H4" s="7"/>
      <c r="I4" s="7"/>
      <c r="J4" s="7"/>
      <c r="K4" s="7"/>
      <c r="L4" s="7"/>
    </row>
    <row r="5" spans="1:26" x14ac:dyDescent="0.2">
      <c r="A5" s="7"/>
      <c r="B5" s="7"/>
      <c r="C5" s="7"/>
      <c r="I5" s="39"/>
    </row>
    <row r="6" spans="1:26" x14ac:dyDescent="0.2">
      <c r="A6" s="7"/>
      <c r="B6" s="7"/>
      <c r="C6" s="7"/>
      <c r="I6" s="39"/>
    </row>
    <row r="7" spans="1:26" ht="15.75" x14ac:dyDescent="0.25">
      <c r="A7" s="9"/>
      <c r="B7" s="9"/>
      <c r="C7" s="9"/>
      <c r="G7" s="109" t="s">
        <v>26</v>
      </c>
      <c r="H7" s="109"/>
      <c r="I7" s="109"/>
      <c r="J7" s="109"/>
      <c r="K7" s="109"/>
      <c r="L7" s="109"/>
      <c r="M7" s="109"/>
      <c r="N7" s="109"/>
      <c r="O7" s="10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">
      <c r="A8" s="9"/>
      <c r="B8" s="9"/>
      <c r="C8" s="9"/>
      <c r="G8" s="11"/>
      <c r="H8" s="11"/>
      <c r="I8" s="12"/>
      <c r="J8" s="13"/>
      <c r="K8" s="14"/>
      <c r="L8" s="15"/>
      <c r="M8" s="16"/>
      <c r="N8" s="62"/>
      <c r="O8" s="16"/>
      <c r="P8" s="16"/>
      <c r="Q8" s="16"/>
      <c r="R8" s="16"/>
      <c r="S8" s="16"/>
      <c r="T8" s="16"/>
      <c r="U8" s="16"/>
      <c r="V8" s="16"/>
      <c r="W8" s="16"/>
      <c r="X8" s="16"/>
      <c r="Z8" s="67"/>
    </row>
    <row r="9" spans="1:26" x14ac:dyDescent="0.2">
      <c r="A9" s="9"/>
      <c r="B9" s="9"/>
      <c r="C9" s="9"/>
      <c r="G9" s="11"/>
      <c r="H9" s="11"/>
      <c r="I9" s="12"/>
      <c r="J9" s="13"/>
      <c r="K9" s="14"/>
      <c r="L9" s="15"/>
      <c r="M9" s="16"/>
      <c r="N9" s="62"/>
      <c r="O9" s="16"/>
      <c r="P9" s="16"/>
      <c r="Q9" s="16"/>
      <c r="R9" s="16"/>
      <c r="S9" s="16"/>
      <c r="T9" s="16"/>
      <c r="U9" s="16"/>
      <c r="V9" s="16"/>
      <c r="W9" s="16"/>
      <c r="X9" s="16"/>
      <c r="Z9" s="67"/>
    </row>
    <row r="10" spans="1:26" x14ac:dyDescent="0.2">
      <c r="A10" s="17"/>
      <c r="B10" s="17"/>
      <c r="C10" s="17"/>
      <c r="G10" s="2" t="s">
        <v>32</v>
      </c>
      <c r="H10" s="124">
        <v>100000000</v>
      </c>
      <c r="J10" s="13"/>
      <c r="M10" s="16"/>
      <c r="N10" s="6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68"/>
    </row>
    <row r="11" spans="1:26" x14ac:dyDescent="0.2">
      <c r="A11" s="9"/>
      <c r="B11" s="9"/>
      <c r="C11" s="9"/>
      <c r="G11" s="2" t="s">
        <v>27</v>
      </c>
      <c r="H11" s="85">
        <v>83.06</v>
      </c>
      <c r="J11" s="13"/>
      <c r="K11" s="2" t="s">
        <v>23</v>
      </c>
      <c r="L11" s="55">
        <v>4.7500000000000001E-2</v>
      </c>
      <c r="M11" s="39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6" x14ac:dyDescent="0.2">
      <c r="A12" s="7"/>
      <c r="B12" s="7"/>
      <c r="C12" s="7"/>
      <c r="G12" s="86" t="s">
        <v>28</v>
      </c>
      <c r="H12" s="87">
        <f>+H10/H11</f>
        <v>1203948.9525644113</v>
      </c>
      <c r="I12" s="93"/>
      <c r="J12" s="13"/>
      <c r="M12" s="72"/>
      <c r="N12" s="63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6" x14ac:dyDescent="0.2">
      <c r="A13" s="7"/>
      <c r="B13" s="7"/>
      <c r="C13" s="7"/>
      <c r="J13" s="13"/>
      <c r="K13" s="54" t="s">
        <v>19</v>
      </c>
      <c r="L13" s="123">
        <v>100</v>
      </c>
      <c r="M13" s="21"/>
      <c r="N13" s="63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6" x14ac:dyDescent="0.2">
      <c r="A14" s="7"/>
      <c r="B14" s="7"/>
      <c r="C14" s="7"/>
      <c r="G14" s="2" t="s">
        <v>0</v>
      </c>
      <c r="H14" s="3">
        <v>44406</v>
      </c>
      <c r="J14" s="22"/>
      <c r="K14" s="91" t="s">
        <v>18</v>
      </c>
      <c r="L14" s="96">
        <f>+XIRR(U23:U47,H23:H47)</f>
        <v>4.8494830727577223E-2</v>
      </c>
      <c r="M14" s="19"/>
      <c r="O14" s="16"/>
      <c r="P14" s="16"/>
      <c r="Q14" s="16"/>
      <c r="R14" s="16"/>
      <c r="S14" s="16"/>
      <c r="T14" s="88" t="s">
        <v>16</v>
      </c>
      <c r="U14" s="24" t="s">
        <v>17</v>
      </c>
      <c r="V14" s="23"/>
    </row>
    <row r="15" spans="1:26" x14ac:dyDescent="0.2">
      <c r="A15" s="7"/>
      <c r="B15" s="7"/>
      <c r="C15" s="7"/>
      <c r="G15" s="16"/>
      <c r="H15" s="20"/>
      <c r="J15" s="25"/>
      <c r="K15" s="91" t="s">
        <v>25</v>
      </c>
      <c r="L15" s="96">
        <f>((+L14+1)^(U15/365)-1)*365/U15</f>
        <v>4.7449204088066743E-2</v>
      </c>
      <c r="O15" s="16"/>
      <c r="P15" s="16"/>
      <c r="Q15" s="16"/>
      <c r="R15" s="16"/>
      <c r="S15" s="16"/>
      <c r="T15" s="89">
        <f>+L14/365*U15</f>
        <v>4.0412358939647683E-3</v>
      </c>
      <c r="U15" s="16">
        <f>365/12</f>
        <v>30.416666666666668</v>
      </c>
    </row>
    <row r="16" spans="1:26" x14ac:dyDescent="0.2">
      <c r="G16" s="2" t="s">
        <v>14</v>
      </c>
      <c r="H16" s="83">
        <f>ROUND(+W48/365*12,2)</f>
        <v>11.86</v>
      </c>
      <c r="J16" s="27"/>
      <c r="N16" s="84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3:27" ht="13.5" customHeight="1" x14ac:dyDescent="0.2">
      <c r="G17" s="2" t="s">
        <v>13</v>
      </c>
      <c r="H17" s="71">
        <f>(+G47-H14)/(30.4166666666667)</f>
        <v>23.934246575342438</v>
      </c>
      <c r="J17" s="27"/>
      <c r="K17" s="94" t="s">
        <v>33</v>
      </c>
      <c r="L17" s="95">
        <f>+H10*L13/100</f>
        <v>100000000</v>
      </c>
      <c r="N17" s="84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3:27" ht="13.5" customHeight="1" x14ac:dyDescent="0.2">
      <c r="G18" s="26"/>
      <c r="H18" s="26"/>
      <c r="I18" s="26"/>
      <c r="J18" s="26"/>
      <c r="K18" s="94" t="s">
        <v>28</v>
      </c>
      <c r="L18" s="95">
        <f>+L17/H11</f>
        <v>1203948.9525644113</v>
      </c>
      <c r="O18" s="16"/>
      <c r="P18" s="16"/>
      <c r="Q18" s="77"/>
      <c r="R18" s="16"/>
      <c r="S18" s="16"/>
      <c r="T18" s="16"/>
      <c r="U18" s="16"/>
      <c r="V18" s="16"/>
      <c r="W18" s="16"/>
      <c r="X18" s="16"/>
    </row>
    <row r="19" spans="3:27" x14ac:dyDescent="0.2">
      <c r="G19" s="26"/>
      <c r="H19" s="26"/>
      <c r="I19" s="26"/>
      <c r="J19" s="2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3:27" x14ac:dyDescent="0.2">
      <c r="G20" s="26"/>
      <c r="H20" s="26"/>
      <c r="I20" s="26"/>
      <c r="J20" s="2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3:27" ht="13.5" thickBot="1" x14ac:dyDescent="0.25">
      <c r="C21" s="110" t="s">
        <v>20</v>
      </c>
      <c r="G21" s="112" t="s">
        <v>29</v>
      </c>
      <c r="H21" s="113"/>
      <c r="I21" s="113"/>
      <c r="J21" s="113"/>
      <c r="K21" s="113"/>
      <c r="L21" s="113"/>
      <c r="M21" s="114"/>
      <c r="N21" s="65"/>
      <c r="S21" s="16"/>
      <c r="T21" s="16" t="s">
        <v>1</v>
      </c>
      <c r="U21" s="16" t="s">
        <v>2</v>
      </c>
      <c r="V21" s="99" t="s">
        <v>3</v>
      </c>
      <c r="W21" s="99"/>
      <c r="X21" s="57"/>
      <c r="AA21" s="98" t="s">
        <v>2</v>
      </c>
    </row>
    <row r="22" spans="3:27" ht="15" customHeight="1" thickBot="1" x14ac:dyDescent="0.25">
      <c r="C22" s="111"/>
      <c r="D22" s="28" t="s">
        <v>4</v>
      </c>
      <c r="E22" s="28"/>
      <c r="F22" s="28"/>
      <c r="G22" s="2" t="s">
        <v>21</v>
      </c>
      <c r="H22" s="2" t="s">
        <v>22</v>
      </c>
      <c r="I22" s="2" t="s">
        <v>5</v>
      </c>
      <c r="J22" s="2" t="s">
        <v>6</v>
      </c>
      <c r="K22" s="2" t="s">
        <v>7</v>
      </c>
      <c r="L22" s="2" t="s">
        <v>8</v>
      </c>
      <c r="M22" s="2" t="s">
        <v>9</v>
      </c>
      <c r="N22" s="65"/>
      <c r="O22" s="29"/>
      <c r="U22" s="30"/>
      <c r="V22" s="30"/>
      <c r="W22" s="30"/>
      <c r="X22" s="43"/>
      <c r="Y22" s="31"/>
      <c r="AA22" s="98"/>
    </row>
    <row r="23" spans="3:27" x14ac:dyDescent="0.2">
      <c r="C23" s="32"/>
      <c r="D23" s="33">
        <f>+G23</f>
        <v>44406</v>
      </c>
      <c r="E23" s="34">
        <v>0</v>
      </c>
      <c r="F23" s="34"/>
      <c r="G23" s="58">
        <f>+H14</f>
        <v>44406</v>
      </c>
      <c r="H23" s="58">
        <f>+G23</f>
        <v>44406</v>
      </c>
      <c r="I23" s="1"/>
      <c r="J23" s="1">
        <f>+$L$10*I23</f>
        <v>0</v>
      </c>
      <c r="K23" s="1">
        <v>0</v>
      </c>
      <c r="L23" s="4">
        <v>0</v>
      </c>
      <c r="M23" s="5">
        <f>+H12</f>
        <v>1203948.9525644113</v>
      </c>
      <c r="N23" s="66"/>
      <c r="O23" s="35">
        <f>+H14</f>
        <v>44406</v>
      </c>
      <c r="T23" s="19"/>
      <c r="U23" s="36">
        <f>-M23*L13/100</f>
        <v>-1203948.9525644113</v>
      </c>
      <c r="V23" s="37"/>
      <c r="W23" s="37"/>
      <c r="X23" s="37"/>
      <c r="AA23" s="37">
        <f>-L18</f>
        <v>-1203948.9525644113</v>
      </c>
    </row>
    <row r="24" spans="3:27" x14ac:dyDescent="0.2">
      <c r="C24" s="38">
        <f>+L11</f>
        <v>4.7500000000000001E-2</v>
      </c>
      <c r="D24" s="39">
        <f>+G24-D23</f>
        <v>29</v>
      </c>
      <c r="E24" s="34">
        <f t="shared" ref="E24:E47" si="0">+E23+1</f>
        <v>1</v>
      </c>
      <c r="F24" s="34"/>
      <c r="G24" s="58">
        <v>44435</v>
      </c>
      <c r="H24" s="58">
        <f>+G24</f>
        <v>44435</v>
      </c>
      <c r="I24" s="79">
        <v>3.9999999999999987E-2</v>
      </c>
      <c r="J24" s="1">
        <f>+I24*$H$12</f>
        <v>48157.958102576435</v>
      </c>
      <c r="K24" s="1">
        <f>+M23*(C24)*(D24/365)</f>
        <v>4543.6703620752787</v>
      </c>
      <c r="L24" s="4">
        <f>+K24+J24</f>
        <v>52701.628464651716</v>
      </c>
      <c r="M24" s="1">
        <f>+M23-J24</f>
        <v>1155790.9944618349</v>
      </c>
      <c r="N24" s="66"/>
      <c r="O24" s="40">
        <f>+H24</f>
        <v>44435</v>
      </c>
      <c r="P24" s="41"/>
      <c r="S24" s="42">
        <f>+D24</f>
        <v>29</v>
      </c>
      <c r="T24" s="43">
        <f t="shared" ref="T24:T31" si="1">+O24-O$23</f>
        <v>29</v>
      </c>
      <c r="U24" s="37">
        <f t="shared" ref="U24:U31" si="2">+L24</f>
        <v>52701.628464651716</v>
      </c>
      <c r="V24" s="37">
        <f t="shared" ref="V24:V47" si="3">+L24/(1+U$53)^(T24/365)</f>
        <v>52503.710995546811</v>
      </c>
      <c r="W24" s="43">
        <f t="shared" ref="W24:W47" si="4">+V24/V$48*T24</f>
        <v>1.2646778874543843</v>
      </c>
      <c r="X24" s="43"/>
      <c r="Y24" s="42"/>
      <c r="Z24" s="44"/>
      <c r="AA24" s="37">
        <f>+L24</f>
        <v>52701.628464651716</v>
      </c>
    </row>
    <row r="25" spans="3:27" x14ac:dyDescent="0.2">
      <c r="C25" s="38">
        <f>+C24</f>
        <v>4.7500000000000001E-2</v>
      </c>
      <c r="D25" s="39">
        <f t="shared" ref="D25:D31" si="5">+G25-G24</f>
        <v>31</v>
      </c>
      <c r="E25" s="34">
        <f t="shared" si="0"/>
        <v>2</v>
      </c>
      <c r="F25" s="34"/>
      <c r="G25" s="58">
        <v>44466</v>
      </c>
      <c r="H25" s="58">
        <f>+G25</f>
        <v>44466</v>
      </c>
      <c r="I25" s="79">
        <v>4.8999999999999995E-2</v>
      </c>
      <c r="J25" s="1">
        <f t="shared" ref="J25:J47" si="6">+I25*$H$12</f>
        <v>58993.498675656148</v>
      </c>
      <c r="K25" s="1">
        <f t="shared" ref="K25:K31" si="7">+M24*(C25)*(D25/365)</f>
        <v>4662.7458612193204</v>
      </c>
      <c r="L25" s="4">
        <f>+K25+J25</f>
        <v>63656.244536875471</v>
      </c>
      <c r="M25" s="1">
        <f>+M24-J25</f>
        <v>1096797.4957861789</v>
      </c>
      <c r="N25" s="66"/>
      <c r="O25" s="40">
        <f t="shared" ref="O25:O39" si="8">+H25</f>
        <v>44466</v>
      </c>
      <c r="P25" s="41"/>
      <c r="Q25" s="45"/>
      <c r="S25" s="42">
        <f t="shared" ref="S25:S31" si="9">+D25</f>
        <v>31</v>
      </c>
      <c r="T25" s="43">
        <f t="shared" si="1"/>
        <v>60</v>
      </c>
      <c r="U25" s="37">
        <f t="shared" si="2"/>
        <v>63656.244536875471</v>
      </c>
      <c r="V25" s="37">
        <f t="shared" si="3"/>
        <v>63162.636937986848</v>
      </c>
      <c r="W25" s="43">
        <f t="shared" si="4"/>
        <v>3.1477731725007208</v>
      </c>
      <c r="X25" s="43"/>
      <c r="Y25" s="42"/>
      <c r="Z25" s="44"/>
      <c r="AA25" s="37">
        <f t="shared" ref="AA25:AA47" si="10">+L25</f>
        <v>63656.244536875471</v>
      </c>
    </row>
    <row r="26" spans="3:27" ht="14.45" customHeight="1" x14ac:dyDescent="0.2">
      <c r="C26" s="38">
        <f t="shared" ref="C26:C47" si="11">+C25</f>
        <v>4.7500000000000001E-2</v>
      </c>
      <c r="D26" s="39">
        <f t="shared" si="5"/>
        <v>30</v>
      </c>
      <c r="E26" s="34">
        <f t="shared" si="0"/>
        <v>3</v>
      </c>
      <c r="F26" s="34"/>
      <c r="G26" s="58">
        <v>44496</v>
      </c>
      <c r="H26" s="58">
        <f>+G26</f>
        <v>44496</v>
      </c>
      <c r="I26" s="79">
        <v>4.9999999999999989E-2</v>
      </c>
      <c r="J26" s="1">
        <f t="shared" si="6"/>
        <v>60197.447628220551</v>
      </c>
      <c r="K26" s="1">
        <f t="shared" si="7"/>
        <v>4282.0176205350817</v>
      </c>
      <c r="L26" s="4">
        <f t="shared" ref="L26:L31" si="12">+K26+J26</f>
        <v>64479.46524875563</v>
      </c>
      <c r="M26" s="1">
        <f t="shared" ref="M26:M31" si="13">+M25-J26</f>
        <v>1036600.0481579583</v>
      </c>
      <c r="N26" s="66"/>
      <c r="O26" s="40">
        <f t="shared" si="8"/>
        <v>44496</v>
      </c>
      <c r="P26" s="41"/>
      <c r="Q26" s="45"/>
      <c r="S26" s="42">
        <f t="shared" si="9"/>
        <v>30</v>
      </c>
      <c r="T26" s="43">
        <f t="shared" si="1"/>
        <v>90</v>
      </c>
      <c r="U26" s="37">
        <f>+L26</f>
        <v>64479.46524875563</v>
      </c>
      <c r="V26" s="37">
        <f t="shared" si="3"/>
        <v>63730.934422842292</v>
      </c>
      <c r="W26" s="43">
        <f t="shared" si="4"/>
        <v>4.7641422689077721</v>
      </c>
      <c r="X26" s="43"/>
      <c r="Y26" s="42"/>
      <c r="Z26" s="44"/>
      <c r="AA26" s="37">
        <f t="shared" si="10"/>
        <v>64479.46524875563</v>
      </c>
    </row>
    <row r="27" spans="3:27" x14ac:dyDescent="0.2">
      <c r="C27" s="38">
        <f t="shared" si="11"/>
        <v>4.7500000000000001E-2</v>
      </c>
      <c r="D27" s="39">
        <f t="shared" si="5"/>
        <v>31</v>
      </c>
      <c r="E27" s="34">
        <f t="shared" si="0"/>
        <v>4</v>
      </c>
      <c r="F27" s="34"/>
      <c r="G27" s="58">
        <v>44527</v>
      </c>
      <c r="H27" s="58">
        <f>+G27+2</f>
        <v>44529</v>
      </c>
      <c r="I27" s="79">
        <v>4.9999999999999989E-2</v>
      </c>
      <c r="J27" s="1">
        <f t="shared" si="6"/>
        <v>60197.447628220551</v>
      </c>
      <c r="K27" s="1">
        <f t="shared" si="7"/>
        <v>4181.9001942810783</v>
      </c>
      <c r="L27" s="4">
        <f t="shared" si="12"/>
        <v>64379.34782250163</v>
      </c>
      <c r="M27" s="1">
        <f t="shared" si="13"/>
        <v>976402.60052973777</v>
      </c>
      <c r="N27" s="66"/>
      <c r="O27" s="40">
        <f t="shared" si="8"/>
        <v>44529</v>
      </c>
      <c r="P27" s="41"/>
      <c r="Q27" s="45"/>
      <c r="S27" s="42">
        <f t="shared" si="9"/>
        <v>31</v>
      </c>
      <c r="T27" s="43">
        <f t="shared" si="1"/>
        <v>123</v>
      </c>
      <c r="U27" s="37">
        <f t="shared" si="2"/>
        <v>64379.34782250163</v>
      </c>
      <c r="V27" s="37">
        <f t="shared" si="3"/>
        <v>63360.123286923314</v>
      </c>
      <c r="W27" s="43">
        <f t="shared" si="4"/>
        <v>6.4731109594695138</v>
      </c>
      <c r="X27" s="43"/>
      <c r="Y27" s="42"/>
      <c r="Z27" s="44"/>
      <c r="AA27" s="37">
        <f t="shared" si="10"/>
        <v>64379.34782250163</v>
      </c>
    </row>
    <row r="28" spans="3:27" x14ac:dyDescent="0.2">
      <c r="C28" s="38">
        <f t="shared" si="11"/>
        <v>4.7500000000000001E-2</v>
      </c>
      <c r="D28" s="39">
        <f t="shared" si="5"/>
        <v>30</v>
      </c>
      <c r="E28" s="34">
        <f t="shared" si="0"/>
        <v>5</v>
      </c>
      <c r="F28" s="34"/>
      <c r="G28" s="58">
        <v>44557</v>
      </c>
      <c r="H28" s="58">
        <f>+G28</f>
        <v>44557</v>
      </c>
      <c r="I28" s="79">
        <v>4.9999999999999989E-2</v>
      </c>
      <c r="J28" s="1">
        <f t="shared" si="6"/>
        <v>60197.447628220551</v>
      </c>
      <c r="K28" s="1">
        <f t="shared" si="7"/>
        <v>3811.982755492812</v>
      </c>
      <c r="L28" s="4">
        <f t="shared" si="12"/>
        <v>64009.430383713363</v>
      </c>
      <c r="M28" s="1">
        <f t="shared" si="13"/>
        <v>916205.15290151723</v>
      </c>
      <c r="N28" s="66"/>
      <c r="O28" s="40">
        <f t="shared" si="8"/>
        <v>44557</v>
      </c>
      <c r="P28" s="41"/>
      <c r="Q28" s="45"/>
      <c r="S28" s="42">
        <f t="shared" si="9"/>
        <v>30</v>
      </c>
      <c r="T28" s="43">
        <f t="shared" si="1"/>
        <v>151</v>
      </c>
      <c r="U28" s="37">
        <f t="shared" si="2"/>
        <v>64009.430383713363</v>
      </c>
      <c r="V28" s="37">
        <f t="shared" si="3"/>
        <v>62767.627717464733</v>
      </c>
      <c r="W28" s="43">
        <f t="shared" si="4"/>
        <v>7.8723535240472771</v>
      </c>
      <c r="X28" s="43"/>
      <c r="Y28" s="42"/>
      <c r="Z28" s="44"/>
      <c r="AA28" s="37">
        <f t="shared" si="10"/>
        <v>64009.430383713363</v>
      </c>
    </row>
    <row r="29" spans="3:27" x14ac:dyDescent="0.2">
      <c r="C29" s="38">
        <f t="shared" si="11"/>
        <v>4.7500000000000001E-2</v>
      </c>
      <c r="D29" s="39">
        <f t="shared" si="5"/>
        <v>31</v>
      </c>
      <c r="E29" s="34">
        <f t="shared" si="0"/>
        <v>6</v>
      </c>
      <c r="F29" s="34"/>
      <c r="G29" s="58">
        <v>44588</v>
      </c>
      <c r="H29" s="58">
        <f>+G29</f>
        <v>44588</v>
      </c>
      <c r="I29" s="79">
        <v>3.8999999999999993E-2</v>
      </c>
      <c r="J29" s="1">
        <f t="shared" si="6"/>
        <v>46954.009150012032</v>
      </c>
      <c r="K29" s="1">
        <f t="shared" si="7"/>
        <v>3696.197500404066</v>
      </c>
      <c r="L29" s="4">
        <f t="shared" si="12"/>
        <v>50650.206650416098</v>
      </c>
      <c r="M29" s="1">
        <f t="shared" si="13"/>
        <v>869251.14375150518</v>
      </c>
      <c r="N29" s="66"/>
      <c r="O29" s="40">
        <f t="shared" si="8"/>
        <v>44588</v>
      </c>
      <c r="P29" s="41"/>
      <c r="Q29" s="45"/>
      <c r="S29" s="42">
        <f t="shared" si="9"/>
        <v>31</v>
      </c>
      <c r="T29" s="43">
        <f t="shared" si="1"/>
        <v>182</v>
      </c>
      <c r="U29" s="37">
        <f t="shared" si="2"/>
        <v>50650.206650416098</v>
      </c>
      <c r="V29" s="37">
        <f t="shared" si="3"/>
        <v>49468.21592446429</v>
      </c>
      <c r="W29" s="43">
        <f t="shared" si="4"/>
        <v>7.4780706221178468</v>
      </c>
      <c r="X29" s="43"/>
      <c r="Y29" s="42"/>
      <c r="Z29" s="44"/>
      <c r="AA29" s="37">
        <f t="shared" si="10"/>
        <v>50650.206650416098</v>
      </c>
    </row>
    <row r="30" spans="3:27" x14ac:dyDescent="0.2">
      <c r="C30" s="38">
        <f t="shared" si="11"/>
        <v>4.7500000000000001E-2</v>
      </c>
      <c r="D30" s="39">
        <f t="shared" si="5"/>
        <v>31</v>
      </c>
      <c r="E30" s="34">
        <f t="shared" si="0"/>
        <v>7</v>
      </c>
      <c r="F30" s="34"/>
      <c r="G30" s="58">
        <v>44619</v>
      </c>
      <c r="H30" s="58">
        <f>+G30+1</f>
        <v>44620</v>
      </c>
      <c r="I30" s="79">
        <v>3.3999999999999996E-2</v>
      </c>
      <c r="J30" s="1">
        <f t="shared" si="6"/>
        <v>40934.264387189978</v>
      </c>
      <c r="K30" s="1">
        <f t="shared" si="7"/>
        <v>3506.7734497920314</v>
      </c>
      <c r="L30" s="4">
        <f t="shared" si="12"/>
        <v>44441.03783698201</v>
      </c>
      <c r="M30" s="1">
        <f t="shared" si="13"/>
        <v>828316.87936431519</v>
      </c>
      <c r="N30" s="66"/>
      <c r="O30" s="40">
        <f t="shared" si="8"/>
        <v>44620</v>
      </c>
      <c r="P30" s="41"/>
      <c r="Q30" s="45"/>
      <c r="S30" s="42">
        <f t="shared" si="9"/>
        <v>31</v>
      </c>
      <c r="T30" s="43">
        <f t="shared" si="1"/>
        <v>214</v>
      </c>
      <c r="U30" s="37">
        <f t="shared" si="2"/>
        <v>44441.03783698201</v>
      </c>
      <c r="V30" s="37">
        <f t="shared" si="3"/>
        <v>43224.118620873684</v>
      </c>
      <c r="W30" s="43">
        <f t="shared" si="4"/>
        <v>7.6830179215334615</v>
      </c>
      <c r="X30" s="43"/>
      <c r="Y30" s="42"/>
      <c r="Z30" s="44"/>
      <c r="AA30" s="37">
        <f t="shared" si="10"/>
        <v>44441.03783698201</v>
      </c>
    </row>
    <row r="31" spans="3:27" x14ac:dyDescent="0.2">
      <c r="C31" s="38">
        <f t="shared" si="11"/>
        <v>4.7500000000000001E-2</v>
      </c>
      <c r="D31" s="39">
        <f t="shared" si="5"/>
        <v>28</v>
      </c>
      <c r="E31" s="34">
        <f t="shared" si="0"/>
        <v>8</v>
      </c>
      <c r="F31" s="34"/>
      <c r="G31" s="58">
        <v>44647</v>
      </c>
      <c r="H31" s="58">
        <f>+G31+1</f>
        <v>44648</v>
      </c>
      <c r="I31" s="79">
        <v>3.4999999999999996E-2</v>
      </c>
      <c r="J31" s="1">
        <f t="shared" si="6"/>
        <v>42138.213339754395</v>
      </c>
      <c r="K31" s="1">
        <f t="shared" si="7"/>
        <v>3018.2505467247652</v>
      </c>
      <c r="L31" s="4">
        <f t="shared" si="12"/>
        <v>45156.463886479163</v>
      </c>
      <c r="M31" s="1">
        <f t="shared" si="13"/>
        <v>786178.66602456081</v>
      </c>
      <c r="N31" s="66"/>
      <c r="O31" s="40">
        <f t="shared" si="8"/>
        <v>44648</v>
      </c>
      <c r="P31" s="41"/>
      <c r="Q31" s="45"/>
      <c r="S31" s="42">
        <f t="shared" si="9"/>
        <v>28</v>
      </c>
      <c r="T31" s="43">
        <f t="shared" si="1"/>
        <v>242</v>
      </c>
      <c r="U31" s="37">
        <f t="shared" si="2"/>
        <v>45156.463886479163</v>
      </c>
      <c r="V31" s="37">
        <f t="shared" si="3"/>
        <v>43760.693049814072</v>
      </c>
      <c r="W31" s="43">
        <f t="shared" si="4"/>
        <v>8.7961268531931456</v>
      </c>
      <c r="X31" s="43"/>
      <c r="Y31" s="42"/>
      <c r="Z31" s="44"/>
      <c r="AA31" s="37">
        <f t="shared" si="10"/>
        <v>45156.463886479163</v>
      </c>
    </row>
    <row r="32" spans="3:27" x14ac:dyDescent="0.2">
      <c r="C32" s="38">
        <f t="shared" si="11"/>
        <v>4.7500000000000001E-2</v>
      </c>
      <c r="D32" s="39">
        <f t="shared" ref="D32:D37" si="14">+G32-G31</f>
        <v>31</v>
      </c>
      <c r="E32" s="34">
        <f t="shared" si="0"/>
        <v>9</v>
      </c>
      <c r="F32" s="34"/>
      <c r="G32" s="58">
        <v>44678</v>
      </c>
      <c r="H32" s="58">
        <f>+G32</f>
        <v>44678</v>
      </c>
      <c r="I32" s="79">
        <v>3.3999999999999996E-2</v>
      </c>
      <c r="J32" s="1">
        <f t="shared" si="6"/>
        <v>40934.264387189978</v>
      </c>
      <c r="K32" s="1">
        <f t="shared" ref="K32:K37" si="15">+M31*(C32)*(D32/365)</f>
        <v>3171.6385910168924</v>
      </c>
      <c r="L32" s="4">
        <f t="shared" ref="L32:L37" si="16">+K32+J32</f>
        <v>44105.902978206868</v>
      </c>
      <c r="M32" s="1">
        <f t="shared" ref="M32:M37" si="17">+M31-J32</f>
        <v>745244.40163737081</v>
      </c>
      <c r="N32" s="66"/>
      <c r="O32" s="40">
        <f t="shared" si="8"/>
        <v>44678</v>
      </c>
      <c r="P32" s="41"/>
      <c r="Q32" s="45"/>
      <c r="S32" s="42">
        <f t="shared" ref="S32:S37" si="18">+D32</f>
        <v>31</v>
      </c>
      <c r="T32" s="43">
        <f t="shared" ref="T32:T37" si="19">+O32-O$23</f>
        <v>272</v>
      </c>
      <c r="U32" s="37">
        <f t="shared" ref="U32:U37" si="20">+L32</f>
        <v>44105.902978206868</v>
      </c>
      <c r="V32" s="37">
        <f t="shared" si="3"/>
        <v>42576.563298878398</v>
      </c>
      <c r="W32" s="43">
        <f t="shared" si="4"/>
        <v>9.6190334195544516</v>
      </c>
      <c r="X32" s="43"/>
      <c r="Y32" s="42"/>
      <c r="Z32" s="44"/>
      <c r="AA32" s="37">
        <f t="shared" si="10"/>
        <v>44105.902978206868</v>
      </c>
    </row>
    <row r="33" spans="3:27" x14ac:dyDescent="0.2">
      <c r="C33" s="38">
        <f t="shared" si="11"/>
        <v>4.7500000000000001E-2</v>
      </c>
      <c r="D33" s="39">
        <f t="shared" si="14"/>
        <v>30</v>
      </c>
      <c r="E33" s="34">
        <f t="shared" si="0"/>
        <v>10</v>
      </c>
      <c r="F33" s="34"/>
      <c r="G33" s="58">
        <v>44708</v>
      </c>
      <c r="H33" s="58">
        <f>+G33</f>
        <v>44708</v>
      </c>
      <c r="I33" s="79">
        <v>3.3999999999999996E-2</v>
      </c>
      <c r="J33" s="1">
        <f t="shared" si="6"/>
        <v>40934.264387189978</v>
      </c>
      <c r="K33" s="1">
        <f t="shared" si="15"/>
        <v>2909.5158146116532</v>
      </c>
      <c r="L33" s="4">
        <f t="shared" si="16"/>
        <v>43843.78020180163</v>
      </c>
      <c r="M33" s="1">
        <f t="shared" si="17"/>
        <v>704310.13725018082</v>
      </c>
      <c r="N33" s="66"/>
      <c r="O33" s="40">
        <f t="shared" si="8"/>
        <v>44708</v>
      </c>
      <c r="P33" s="41"/>
      <c r="Q33" s="45"/>
      <c r="S33" s="42">
        <f t="shared" si="18"/>
        <v>30</v>
      </c>
      <c r="T33" s="43">
        <f t="shared" si="19"/>
        <v>302</v>
      </c>
      <c r="U33" s="37">
        <f t="shared" si="20"/>
        <v>43843.78020180163</v>
      </c>
      <c r="V33" s="37">
        <f t="shared" si="3"/>
        <v>42159.116088722345</v>
      </c>
      <c r="W33" s="43">
        <f t="shared" si="4"/>
        <v>10.575243264114144</v>
      </c>
      <c r="X33" s="43"/>
      <c r="Y33" s="42"/>
      <c r="Z33" s="44"/>
      <c r="AA33" s="37">
        <f t="shared" si="10"/>
        <v>43843.78020180163</v>
      </c>
    </row>
    <row r="34" spans="3:27" x14ac:dyDescent="0.2">
      <c r="C34" s="38">
        <f t="shared" si="11"/>
        <v>4.7500000000000001E-2</v>
      </c>
      <c r="D34" s="39">
        <f t="shared" si="14"/>
        <v>31</v>
      </c>
      <c r="E34" s="34">
        <f t="shared" si="0"/>
        <v>11</v>
      </c>
      <c r="F34" s="34"/>
      <c r="G34" s="58">
        <v>44739</v>
      </c>
      <c r="H34" s="58">
        <f>+G34</f>
        <v>44739</v>
      </c>
      <c r="I34" s="79">
        <v>3.3999999999999996E-2</v>
      </c>
      <c r="J34" s="1">
        <f t="shared" si="6"/>
        <v>40934.264387189978</v>
      </c>
      <c r="K34" s="1">
        <f t="shared" si="15"/>
        <v>2841.3607591805239</v>
      </c>
      <c r="L34" s="4">
        <f t="shared" si="16"/>
        <v>43775.625146370505</v>
      </c>
      <c r="M34" s="1">
        <f t="shared" si="17"/>
        <v>663375.87286299083</v>
      </c>
      <c r="N34" s="66"/>
      <c r="O34" s="40">
        <f t="shared" si="8"/>
        <v>44739</v>
      </c>
      <c r="P34" s="41"/>
      <c r="Q34" s="45"/>
      <c r="S34" s="42">
        <f t="shared" si="18"/>
        <v>31</v>
      </c>
      <c r="T34" s="43">
        <f t="shared" si="19"/>
        <v>333</v>
      </c>
      <c r="U34" s="37">
        <f t="shared" si="20"/>
        <v>43775.625146370505</v>
      </c>
      <c r="V34" s="37">
        <f t="shared" si="3"/>
        <v>41924.620057191816</v>
      </c>
      <c r="W34" s="43">
        <f t="shared" si="4"/>
        <v>11.59592226954509</v>
      </c>
      <c r="X34" s="43"/>
      <c r="Y34" s="42"/>
      <c r="Z34" s="44"/>
      <c r="AA34" s="37">
        <f t="shared" si="10"/>
        <v>43775.625146370505</v>
      </c>
    </row>
    <row r="35" spans="3:27" x14ac:dyDescent="0.2">
      <c r="C35" s="38">
        <f t="shared" si="11"/>
        <v>4.7500000000000001E-2</v>
      </c>
      <c r="D35" s="39">
        <f t="shared" si="14"/>
        <v>30</v>
      </c>
      <c r="E35" s="34">
        <f t="shared" si="0"/>
        <v>12</v>
      </c>
      <c r="F35" s="34"/>
      <c r="G35" s="58">
        <v>44769</v>
      </c>
      <c r="H35" s="58">
        <f>+G35</f>
        <v>44769</v>
      </c>
      <c r="I35" s="79">
        <v>3.599999999999999E-2</v>
      </c>
      <c r="J35" s="1">
        <f t="shared" si="6"/>
        <v>43342.162292318797</v>
      </c>
      <c r="K35" s="1">
        <f t="shared" si="15"/>
        <v>2589.8921063829093</v>
      </c>
      <c r="L35" s="4">
        <f t="shared" si="16"/>
        <v>45932.054398701708</v>
      </c>
      <c r="M35" s="1">
        <f t="shared" si="17"/>
        <v>620033.71057067206</v>
      </c>
      <c r="N35" s="66"/>
      <c r="O35" s="40">
        <f t="shared" si="8"/>
        <v>44769</v>
      </c>
      <c r="P35" s="41"/>
      <c r="Q35" s="45"/>
      <c r="S35" s="42">
        <f t="shared" si="18"/>
        <v>30</v>
      </c>
      <c r="T35" s="43">
        <f t="shared" si="19"/>
        <v>363</v>
      </c>
      <c r="U35" s="37">
        <f t="shared" si="20"/>
        <v>45932.054398701708</v>
      </c>
      <c r="V35" s="37">
        <f t="shared" si="3"/>
        <v>43818.98048936652</v>
      </c>
      <c r="W35" s="43">
        <f t="shared" si="4"/>
        <v>13.211764397445974</v>
      </c>
      <c r="X35" s="43"/>
      <c r="Y35" s="42"/>
      <c r="Z35" s="44"/>
      <c r="AA35" s="37">
        <f t="shared" si="10"/>
        <v>45932.054398701708</v>
      </c>
    </row>
    <row r="36" spans="3:27" x14ac:dyDescent="0.2">
      <c r="C36" s="38">
        <f t="shared" si="11"/>
        <v>4.7500000000000001E-2</v>
      </c>
      <c r="D36" s="39">
        <f t="shared" si="14"/>
        <v>31</v>
      </c>
      <c r="E36" s="34">
        <f t="shared" si="0"/>
        <v>13</v>
      </c>
      <c r="F36" s="34"/>
      <c r="G36" s="58">
        <v>44800</v>
      </c>
      <c r="H36" s="58">
        <f>+G36+2</f>
        <v>44802</v>
      </c>
      <c r="I36" s="79">
        <v>4.4999999999999984E-2</v>
      </c>
      <c r="J36" s="1">
        <f t="shared" si="6"/>
        <v>54177.702865398489</v>
      </c>
      <c r="K36" s="1">
        <f t="shared" si="15"/>
        <v>2501.3688734666152</v>
      </c>
      <c r="L36" s="4">
        <f t="shared" si="16"/>
        <v>56679.071738865103</v>
      </c>
      <c r="M36" s="1">
        <f t="shared" si="17"/>
        <v>565856.00770527357</v>
      </c>
      <c r="N36" s="66"/>
      <c r="O36" s="40">
        <f t="shared" si="8"/>
        <v>44802</v>
      </c>
      <c r="P36" s="41"/>
      <c r="Q36" s="45"/>
      <c r="S36" s="42">
        <f t="shared" si="18"/>
        <v>31</v>
      </c>
      <c r="T36" s="43">
        <f t="shared" si="19"/>
        <v>396</v>
      </c>
      <c r="U36" s="37">
        <f t="shared" si="20"/>
        <v>56679.071738865103</v>
      </c>
      <c r="V36" s="37">
        <f t="shared" si="3"/>
        <v>53840.577435728621</v>
      </c>
      <c r="W36" s="43">
        <f t="shared" si="4"/>
        <v>17.709113501855278</v>
      </c>
      <c r="X36" s="43"/>
      <c r="Y36" s="42"/>
      <c r="Z36" s="44"/>
      <c r="AA36" s="37">
        <f t="shared" si="10"/>
        <v>56679.071738865103</v>
      </c>
    </row>
    <row r="37" spans="3:27" x14ac:dyDescent="0.2">
      <c r="C37" s="38">
        <f t="shared" si="11"/>
        <v>4.7500000000000001E-2</v>
      </c>
      <c r="D37" s="39">
        <f t="shared" si="14"/>
        <v>31</v>
      </c>
      <c r="E37" s="34">
        <f t="shared" si="0"/>
        <v>14</v>
      </c>
      <c r="F37" s="34"/>
      <c r="G37" s="58">
        <v>44831</v>
      </c>
      <c r="H37" s="58">
        <f>+G37</f>
        <v>44831</v>
      </c>
      <c r="I37" s="79">
        <v>5.1999999999999991E-2</v>
      </c>
      <c r="J37" s="1">
        <f t="shared" si="6"/>
        <v>62605.345533349377</v>
      </c>
      <c r="K37" s="1">
        <f t="shared" si="15"/>
        <v>2282.8026612219596</v>
      </c>
      <c r="L37" s="4">
        <f t="shared" si="16"/>
        <v>64888.148194571339</v>
      </c>
      <c r="M37" s="1">
        <f t="shared" si="17"/>
        <v>503250.6621719242</v>
      </c>
      <c r="N37" s="66"/>
      <c r="O37" s="40">
        <f t="shared" si="8"/>
        <v>44831</v>
      </c>
      <c r="P37" s="41"/>
      <c r="Q37" s="45"/>
      <c r="S37" s="42">
        <f t="shared" si="18"/>
        <v>31</v>
      </c>
      <c r="T37" s="43">
        <f t="shared" si="19"/>
        <v>425</v>
      </c>
      <c r="U37" s="37">
        <f t="shared" si="20"/>
        <v>64888.148194571339</v>
      </c>
      <c r="V37" s="37">
        <f t="shared" si="3"/>
        <v>61407.062960460273</v>
      </c>
      <c r="W37" s="43">
        <f t="shared" si="4"/>
        <v>21.677000246992105</v>
      </c>
      <c r="X37" s="43"/>
      <c r="Y37" s="42"/>
      <c r="Z37" s="44"/>
      <c r="AA37" s="37">
        <f t="shared" si="10"/>
        <v>64888.148194571339</v>
      </c>
    </row>
    <row r="38" spans="3:27" x14ac:dyDescent="0.2">
      <c r="C38" s="38">
        <f t="shared" si="11"/>
        <v>4.7500000000000001E-2</v>
      </c>
      <c r="D38" s="39">
        <f>+G38-G37</f>
        <v>30</v>
      </c>
      <c r="E38" s="34">
        <f t="shared" si="0"/>
        <v>15</v>
      </c>
      <c r="F38" s="34"/>
      <c r="G38" s="58">
        <v>44861</v>
      </c>
      <c r="H38" s="58">
        <f>+G38</f>
        <v>44861</v>
      </c>
      <c r="I38" s="79">
        <v>5.1999999999999991E-2</v>
      </c>
      <c r="J38" s="1">
        <f t="shared" si="6"/>
        <v>62605.345533349377</v>
      </c>
      <c r="K38" s="1">
        <f>+M37*(C38)*(D38/365)</f>
        <v>1964.7457358766903</v>
      </c>
      <c r="L38" s="4">
        <f>+K38+J38</f>
        <v>64570.091269226068</v>
      </c>
      <c r="M38" s="1">
        <f>+M37-J38</f>
        <v>440645.31663857482</v>
      </c>
      <c r="N38" s="66"/>
      <c r="O38" s="40">
        <f t="shared" si="8"/>
        <v>44861</v>
      </c>
      <c r="P38" s="41"/>
      <c r="Q38" s="45"/>
      <c r="S38" s="42">
        <f>+D38</f>
        <v>30</v>
      </c>
      <c r="T38" s="43">
        <f>+O38-O$23</f>
        <v>455</v>
      </c>
      <c r="U38" s="37">
        <f>+L38</f>
        <v>64570.091269226068</v>
      </c>
      <c r="V38" s="37">
        <f t="shared" si="3"/>
        <v>60868.691491227612</v>
      </c>
      <c r="W38" s="43">
        <f t="shared" si="4"/>
        <v>23.00367848025606</v>
      </c>
      <c r="X38" s="43"/>
      <c r="Y38" s="42"/>
      <c r="Z38" s="44"/>
      <c r="AA38" s="37">
        <f t="shared" si="10"/>
        <v>64570.091269226068</v>
      </c>
    </row>
    <row r="39" spans="3:27" x14ac:dyDescent="0.2">
      <c r="C39" s="38">
        <f t="shared" si="11"/>
        <v>4.7500000000000001E-2</v>
      </c>
      <c r="D39" s="39">
        <f>+G39-G38</f>
        <v>31</v>
      </c>
      <c r="E39" s="34">
        <f t="shared" si="0"/>
        <v>16</v>
      </c>
      <c r="F39" s="34"/>
      <c r="G39" s="58">
        <v>44892</v>
      </c>
      <c r="H39" s="58">
        <f>+G39+1</f>
        <v>44893</v>
      </c>
      <c r="I39" s="79">
        <v>5.2999999999999985E-2</v>
      </c>
      <c r="J39" s="1">
        <f t="shared" si="6"/>
        <v>63809.294485913779</v>
      </c>
      <c r="K39" s="1">
        <f>+M38*(C39)*(D39/365)</f>
        <v>1777.6718595898667</v>
      </c>
      <c r="L39" s="4">
        <f>+K39+J39</f>
        <v>65586.96634550365</v>
      </c>
      <c r="M39" s="1">
        <f>+M38-J39</f>
        <v>376836.02215266105</v>
      </c>
      <c r="N39" s="66"/>
      <c r="O39" s="40">
        <f t="shared" si="8"/>
        <v>44893</v>
      </c>
      <c r="P39" s="41"/>
      <c r="Q39" s="45"/>
      <c r="S39" s="42">
        <f>+D39</f>
        <v>31</v>
      </c>
      <c r="T39" s="43">
        <f>+O39-O$23</f>
        <v>487</v>
      </c>
      <c r="U39" s="37">
        <f>+L39</f>
        <v>65586.96634550365</v>
      </c>
      <c r="V39" s="37">
        <f t="shared" si="3"/>
        <v>61571.117594973774</v>
      </c>
      <c r="W39" s="43">
        <f t="shared" si="4"/>
        <v>24.905652508269768</v>
      </c>
      <c r="X39" s="43"/>
      <c r="Y39" s="42"/>
      <c r="Z39" s="44"/>
      <c r="AA39" s="37">
        <f t="shared" si="10"/>
        <v>65586.96634550365</v>
      </c>
    </row>
    <row r="40" spans="3:27" x14ac:dyDescent="0.2">
      <c r="C40" s="38">
        <f t="shared" si="11"/>
        <v>4.7500000000000001E-2</v>
      </c>
      <c r="D40" s="39">
        <f t="shared" ref="D40:D47" si="21">+G40-G39</f>
        <v>30</v>
      </c>
      <c r="E40" s="34">
        <f t="shared" si="0"/>
        <v>17</v>
      </c>
      <c r="F40" s="34"/>
      <c r="G40" s="58">
        <v>44922</v>
      </c>
      <c r="H40" s="58">
        <f>+G40</f>
        <v>44922</v>
      </c>
      <c r="I40" s="79">
        <v>5.1999999999999991E-2</v>
      </c>
      <c r="J40" s="1">
        <f t="shared" si="6"/>
        <v>62605.345533349377</v>
      </c>
      <c r="K40" s="1">
        <f t="shared" ref="K40:K47" si="22">+M39*(C40)*(D40/365)</f>
        <v>1471.2091275823068</v>
      </c>
      <c r="L40" s="4">
        <f t="shared" ref="L40:L47" si="23">+K40+J40</f>
        <v>64076.554660931681</v>
      </c>
      <c r="M40" s="1">
        <f t="shared" ref="M40:M47" si="24">+M39-J40</f>
        <v>314230.67661931168</v>
      </c>
      <c r="N40" s="66"/>
      <c r="O40" s="40">
        <f t="shared" ref="O40:O47" si="25">+H40</f>
        <v>44922</v>
      </c>
      <c r="P40" s="41"/>
      <c r="Q40" s="45"/>
      <c r="S40" s="42">
        <f t="shared" ref="S40:S47" si="26">+D40</f>
        <v>30</v>
      </c>
      <c r="T40" s="43">
        <f t="shared" ref="T40:T47" si="27">+O40-O$23</f>
        <v>516</v>
      </c>
      <c r="U40" s="37">
        <f t="shared" ref="U40:U47" si="28">+L40</f>
        <v>64076.554660931681</v>
      </c>
      <c r="V40" s="37">
        <f t="shared" si="3"/>
        <v>59927.286164517391</v>
      </c>
      <c r="W40" s="43">
        <f t="shared" si="4"/>
        <v>25.68421159050018</v>
      </c>
      <c r="X40" s="43"/>
      <c r="Y40" s="42"/>
      <c r="Z40" s="44"/>
      <c r="AA40" s="37">
        <f t="shared" si="10"/>
        <v>64076.554660931681</v>
      </c>
    </row>
    <row r="41" spans="3:27" x14ac:dyDescent="0.2">
      <c r="C41" s="38">
        <f t="shared" si="11"/>
        <v>4.7500000000000001E-2</v>
      </c>
      <c r="D41" s="39">
        <f t="shared" si="21"/>
        <v>31</v>
      </c>
      <c r="E41" s="34">
        <f t="shared" si="0"/>
        <v>18</v>
      </c>
      <c r="F41" s="34"/>
      <c r="G41" s="58">
        <v>44953</v>
      </c>
      <c r="H41" s="58">
        <f>+G41</f>
        <v>44953</v>
      </c>
      <c r="I41" s="79">
        <v>4.0999999999999995E-2</v>
      </c>
      <c r="J41" s="1">
        <f t="shared" si="6"/>
        <v>49361.907055140859</v>
      </c>
      <c r="K41" s="1">
        <f t="shared" si="22"/>
        <v>1267.6840310190039</v>
      </c>
      <c r="L41" s="4">
        <f t="shared" si="23"/>
        <v>50629.59108615986</v>
      </c>
      <c r="M41" s="1">
        <f t="shared" si="24"/>
        <v>264868.7695641708</v>
      </c>
      <c r="N41" s="66"/>
      <c r="O41" s="40">
        <f t="shared" si="25"/>
        <v>44953</v>
      </c>
      <c r="P41" s="41"/>
      <c r="Q41" s="45"/>
      <c r="S41" s="42">
        <f t="shared" si="26"/>
        <v>31</v>
      </c>
      <c r="T41" s="43">
        <f t="shared" si="27"/>
        <v>547</v>
      </c>
      <c r="U41" s="37">
        <f t="shared" si="28"/>
        <v>50629.59108615986</v>
      </c>
      <c r="V41" s="37">
        <f t="shared" si="3"/>
        <v>47161.015965931394</v>
      </c>
      <c r="W41" s="43">
        <f t="shared" si="4"/>
        <v>21.427051090921463</v>
      </c>
      <c r="X41" s="43"/>
      <c r="Y41" s="42"/>
      <c r="Z41" s="44"/>
      <c r="AA41" s="37">
        <f t="shared" si="10"/>
        <v>50629.59108615986</v>
      </c>
    </row>
    <row r="42" spans="3:27" x14ac:dyDescent="0.2">
      <c r="C42" s="38">
        <f t="shared" si="11"/>
        <v>4.7500000000000001E-2</v>
      </c>
      <c r="D42" s="39">
        <f t="shared" si="21"/>
        <v>31</v>
      </c>
      <c r="E42" s="34">
        <f t="shared" si="0"/>
        <v>19</v>
      </c>
      <c r="F42" s="34"/>
      <c r="G42" s="58">
        <v>44984</v>
      </c>
      <c r="H42" s="58">
        <f>+G42</f>
        <v>44984</v>
      </c>
      <c r="I42" s="79">
        <v>3.599999999999999E-2</v>
      </c>
      <c r="J42" s="1">
        <f t="shared" si="6"/>
        <v>43342.162292318797</v>
      </c>
      <c r="K42" s="1">
        <f t="shared" si="22"/>
        <v>1068.5459265294287</v>
      </c>
      <c r="L42" s="4">
        <f t="shared" si="23"/>
        <v>44410.708218848224</v>
      </c>
      <c r="M42" s="1">
        <f t="shared" si="24"/>
        <v>221526.607271852</v>
      </c>
      <c r="N42" s="66"/>
      <c r="O42" s="40">
        <f t="shared" si="25"/>
        <v>44984</v>
      </c>
      <c r="P42" s="41"/>
      <c r="Q42" s="45"/>
      <c r="S42" s="42">
        <f t="shared" si="26"/>
        <v>31</v>
      </c>
      <c r="T42" s="43">
        <f t="shared" si="27"/>
        <v>578</v>
      </c>
      <c r="U42" s="37">
        <f t="shared" si="28"/>
        <v>44410.708218848224</v>
      </c>
      <c r="V42" s="37">
        <f t="shared" si="3"/>
        <v>41202.133518961069</v>
      </c>
      <c r="W42" s="43">
        <f t="shared" si="4"/>
        <v>19.780600422094828</v>
      </c>
      <c r="X42" s="43"/>
      <c r="Y42" s="42"/>
      <c r="Z42" s="44"/>
      <c r="AA42" s="37">
        <f t="shared" si="10"/>
        <v>44410.708218848224</v>
      </c>
    </row>
    <row r="43" spans="3:27" x14ac:dyDescent="0.2">
      <c r="C43" s="38">
        <f t="shared" si="11"/>
        <v>4.7500000000000001E-2</v>
      </c>
      <c r="D43" s="39">
        <f t="shared" si="21"/>
        <v>28</v>
      </c>
      <c r="E43" s="34">
        <f t="shared" si="0"/>
        <v>20</v>
      </c>
      <c r="F43" s="34"/>
      <c r="G43" s="58">
        <v>45012</v>
      </c>
      <c r="H43" s="58">
        <f>+G43</f>
        <v>45012</v>
      </c>
      <c r="I43" s="79">
        <v>3.599999999999999E-2</v>
      </c>
      <c r="J43" s="1">
        <f t="shared" si="6"/>
        <v>43342.162292318797</v>
      </c>
      <c r="K43" s="1">
        <f t="shared" si="22"/>
        <v>807.2065415659265</v>
      </c>
      <c r="L43" s="4">
        <f t="shared" si="23"/>
        <v>44149.368833884721</v>
      </c>
      <c r="M43" s="1">
        <f t="shared" si="24"/>
        <v>178184.4449795332</v>
      </c>
      <c r="N43" s="66"/>
      <c r="O43" s="40">
        <f t="shared" si="25"/>
        <v>45012</v>
      </c>
      <c r="P43" s="41"/>
      <c r="Q43" s="45"/>
      <c r="S43" s="42">
        <f t="shared" si="26"/>
        <v>28</v>
      </c>
      <c r="T43" s="43">
        <f t="shared" si="27"/>
        <v>606</v>
      </c>
      <c r="U43" s="37">
        <f t="shared" si="28"/>
        <v>44149.368833884721</v>
      </c>
      <c r="V43" s="37">
        <f t="shared" si="3"/>
        <v>40811.148534499545</v>
      </c>
      <c r="W43" s="43">
        <f t="shared" si="4"/>
        <v>20.542030410824328</v>
      </c>
      <c r="X43" s="43"/>
      <c r="Y43" s="42"/>
      <c r="Z43" s="44"/>
      <c r="AA43" s="37">
        <f t="shared" si="10"/>
        <v>44149.368833884721</v>
      </c>
    </row>
    <row r="44" spans="3:27" x14ac:dyDescent="0.2">
      <c r="C44" s="38">
        <f t="shared" si="11"/>
        <v>4.7500000000000001E-2</v>
      </c>
      <c r="D44" s="39">
        <f t="shared" si="21"/>
        <v>31</v>
      </c>
      <c r="E44" s="34">
        <f t="shared" si="0"/>
        <v>21</v>
      </c>
      <c r="F44" s="34"/>
      <c r="G44" s="58">
        <v>45043</v>
      </c>
      <c r="H44" s="58">
        <f>+G44</f>
        <v>45043</v>
      </c>
      <c r="I44" s="79">
        <v>3.599999999999999E-2</v>
      </c>
      <c r="J44" s="1">
        <f t="shared" si="6"/>
        <v>43342.162292318797</v>
      </c>
      <c r="K44" s="1">
        <f t="shared" si="22"/>
        <v>718.83998693797992</v>
      </c>
      <c r="L44" s="4">
        <f t="shared" si="23"/>
        <v>44061.002279256776</v>
      </c>
      <c r="M44" s="1">
        <f t="shared" si="24"/>
        <v>134842.28268721441</v>
      </c>
      <c r="N44" s="66"/>
      <c r="O44" s="40">
        <f t="shared" si="25"/>
        <v>45043</v>
      </c>
      <c r="P44" s="41"/>
      <c r="Q44" s="45"/>
      <c r="S44" s="42">
        <f t="shared" si="26"/>
        <v>31</v>
      </c>
      <c r="T44" s="43">
        <f t="shared" si="27"/>
        <v>637</v>
      </c>
      <c r="U44" s="37">
        <f t="shared" si="28"/>
        <v>44061.002279256776</v>
      </c>
      <c r="V44" s="37">
        <f t="shared" si="3"/>
        <v>40565.979203786163</v>
      </c>
      <c r="W44" s="43">
        <f t="shared" si="4"/>
        <v>21.463143168852149</v>
      </c>
      <c r="X44" s="43"/>
      <c r="Y44" s="42"/>
      <c r="Z44" s="44"/>
      <c r="AA44" s="37">
        <f t="shared" si="10"/>
        <v>44061.002279256776</v>
      </c>
    </row>
    <row r="45" spans="3:27" x14ac:dyDescent="0.2">
      <c r="C45" s="38">
        <f t="shared" si="11"/>
        <v>4.7500000000000001E-2</v>
      </c>
      <c r="D45" s="39">
        <f t="shared" si="21"/>
        <v>30</v>
      </c>
      <c r="E45" s="34">
        <f t="shared" si="0"/>
        <v>22</v>
      </c>
      <c r="F45" s="34"/>
      <c r="G45" s="58">
        <v>45073</v>
      </c>
      <c r="H45" s="58">
        <f>+G45+2</f>
        <v>45075</v>
      </c>
      <c r="I45" s="79">
        <v>3.6999999999999984E-2</v>
      </c>
      <c r="J45" s="1">
        <f t="shared" si="6"/>
        <v>44546.111244883199</v>
      </c>
      <c r="K45" s="1">
        <f t="shared" si="22"/>
        <v>526.43904884734388</v>
      </c>
      <c r="L45" s="4">
        <f t="shared" si="23"/>
        <v>45072.550293730543</v>
      </c>
      <c r="M45" s="1">
        <f t="shared" si="24"/>
        <v>90296.171442331208</v>
      </c>
      <c r="N45" s="66"/>
      <c r="O45" s="40">
        <f t="shared" si="25"/>
        <v>45075</v>
      </c>
      <c r="P45" s="41"/>
      <c r="Q45" s="45"/>
      <c r="S45" s="42">
        <f t="shared" si="26"/>
        <v>30</v>
      </c>
      <c r="T45" s="43">
        <f t="shared" si="27"/>
        <v>669</v>
      </c>
      <c r="U45" s="37">
        <f t="shared" si="28"/>
        <v>45072.550293730543</v>
      </c>
      <c r="V45" s="37">
        <f t="shared" si="3"/>
        <v>41325.360547169075</v>
      </c>
      <c r="W45" s="43">
        <f t="shared" si="4"/>
        <v>22.963320936591938</v>
      </c>
      <c r="X45" s="43"/>
      <c r="Y45" s="42"/>
      <c r="Z45" s="44"/>
      <c r="AA45" s="37">
        <f t="shared" si="10"/>
        <v>45072.550293730543</v>
      </c>
    </row>
    <row r="46" spans="3:27" x14ac:dyDescent="0.2">
      <c r="C46" s="38">
        <f t="shared" si="11"/>
        <v>4.7500000000000001E-2</v>
      </c>
      <c r="D46" s="39">
        <f t="shared" si="21"/>
        <v>31</v>
      </c>
      <c r="E46" s="34">
        <f t="shared" si="0"/>
        <v>23</v>
      </c>
      <c r="F46" s="34"/>
      <c r="G46" s="58">
        <v>45104</v>
      </c>
      <c r="H46" s="58">
        <f>+G46</f>
        <v>45104</v>
      </c>
      <c r="I46" s="79">
        <v>3.6999999999999984E-2</v>
      </c>
      <c r="J46" s="1">
        <f t="shared" si="6"/>
        <v>44546.111244883199</v>
      </c>
      <c r="K46" s="1">
        <f t="shared" si="22"/>
        <v>364.27702040776086</v>
      </c>
      <c r="L46" s="4">
        <f t="shared" si="23"/>
        <v>44910.38826529096</v>
      </c>
      <c r="M46" s="1">
        <f t="shared" si="24"/>
        <v>45750.060197448009</v>
      </c>
      <c r="N46" s="66"/>
      <c r="O46" s="40">
        <f t="shared" si="25"/>
        <v>45104</v>
      </c>
      <c r="P46" s="41"/>
      <c r="Q46" s="45"/>
      <c r="S46" s="42">
        <f t="shared" si="26"/>
        <v>31</v>
      </c>
      <c r="T46" s="43">
        <f t="shared" si="27"/>
        <v>698</v>
      </c>
      <c r="U46" s="37">
        <f t="shared" si="28"/>
        <v>44910.38826529096</v>
      </c>
      <c r="V46" s="37">
        <f t="shared" si="3"/>
        <v>41022.043868194014</v>
      </c>
      <c r="W46" s="43">
        <f t="shared" si="4"/>
        <v>23.782890911907938</v>
      </c>
      <c r="X46" s="43"/>
      <c r="Y46" s="42"/>
      <c r="Z46" s="44"/>
      <c r="AA46" s="37">
        <f t="shared" si="10"/>
        <v>44910.38826529096</v>
      </c>
    </row>
    <row r="47" spans="3:27" ht="13.5" thickBot="1" x14ac:dyDescent="0.25">
      <c r="C47" s="38">
        <f t="shared" si="11"/>
        <v>4.7500000000000001E-2</v>
      </c>
      <c r="D47" s="39">
        <f t="shared" si="21"/>
        <v>30</v>
      </c>
      <c r="E47" s="34">
        <f t="shared" si="0"/>
        <v>24</v>
      </c>
      <c r="F47" s="34"/>
      <c r="G47" s="70">
        <v>45134</v>
      </c>
      <c r="H47" s="70">
        <f>+G47</f>
        <v>45134</v>
      </c>
      <c r="I47" s="80">
        <v>3.7999999999999992E-2</v>
      </c>
      <c r="J47" s="6">
        <f t="shared" si="6"/>
        <v>45750.060197447623</v>
      </c>
      <c r="K47" s="6">
        <f t="shared" si="22"/>
        <v>178.61324871606416</v>
      </c>
      <c r="L47" s="81">
        <f t="shared" si="23"/>
        <v>45928.673446163688</v>
      </c>
      <c r="M47" s="6">
        <f t="shared" si="24"/>
        <v>3.8562575355172157E-10</v>
      </c>
      <c r="N47" s="66"/>
      <c r="O47" s="40">
        <f t="shared" si="25"/>
        <v>45134</v>
      </c>
      <c r="P47" s="41"/>
      <c r="Q47" s="45"/>
      <c r="S47" s="42">
        <f t="shared" si="26"/>
        <v>30</v>
      </c>
      <c r="T47" s="43">
        <f t="shared" si="27"/>
        <v>728</v>
      </c>
      <c r="U47" s="37">
        <f t="shared" si="28"/>
        <v>45928.673446163688</v>
      </c>
      <c r="V47" s="37">
        <f t="shared" si="3"/>
        <v>41789.195131194188</v>
      </c>
      <c r="W47" s="43">
        <f t="shared" si="4"/>
        <v>25.268956770926252</v>
      </c>
      <c r="X47" s="43"/>
      <c r="Y47" s="42"/>
      <c r="Z47" s="44"/>
      <c r="AA47" s="37">
        <f t="shared" si="10"/>
        <v>45928.673446163688</v>
      </c>
    </row>
    <row r="48" spans="3:27" ht="13.5" thickBot="1" x14ac:dyDescent="0.25">
      <c r="E48" s="34"/>
      <c r="F48" s="34"/>
      <c r="G48" s="69"/>
      <c r="H48" s="69"/>
      <c r="I48" s="75">
        <f>SUM(I24:I47)</f>
        <v>1</v>
      </c>
      <c r="J48" s="76">
        <f>SUM(J23:J47)</f>
        <v>1203948.9525644109</v>
      </c>
      <c r="K48" s="76">
        <f>SUM(K23:K47)</f>
        <v>58145.349623477348</v>
      </c>
      <c r="L48" s="82">
        <f>SUM(L23:L47)</f>
        <v>1262094.3021878887</v>
      </c>
      <c r="M48" s="46"/>
      <c r="N48" s="64"/>
      <c r="U48" s="47">
        <f>+SUM(U24:U47)</f>
        <v>1262094.3021878887</v>
      </c>
      <c r="V48" s="47">
        <f>+SUM(V24:V47)</f>
        <v>1203948.9533067183</v>
      </c>
      <c r="W48" s="48">
        <f>+SUM(W24:W47)</f>
        <v>360.68888659987601</v>
      </c>
      <c r="Y48" s="44"/>
      <c r="Z48" s="44"/>
      <c r="AA48" s="47">
        <f>+SUM(AA24:AA47)</f>
        <v>1262094.3021878887</v>
      </c>
    </row>
    <row r="49" spans="5:27" x14ac:dyDescent="0.2">
      <c r="E49" s="34"/>
      <c r="F49" s="34"/>
    </row>
    <row r="50" spans="5:27" ht="13.9" customHeight="1" x14ac:dyDescent="0.2">
      <c r="E50" s="34"/>
      <c r="F50" s="34"/>
      <c r="G50" s="115" t="s">
        <v>34</v>
      </c>
      <c r="H50" s="116"/>
      <c r="I50" s="116"/>
      <c r="J50" s="116"/>
      <c r="K50" s="116"/>
      <c r="L50" s="117"/>
      <c r="Z50" s="56"/>
    </row>
    <row r="51" spans="5:27" x14ac:dyDescent="0.2">
      <c r="E51" s="34"/>
      <c r="F51" s="34"/>
      <c r="G51" s="118"/>
      <c r="H51" s="119"/>
      <c r="I51" s="119"/>
      <c r="J51" s="119"/>
      <c r="K51" s="119"/>
      <c r="L51" s="120"/>
      <c r="Y51" s="8" t="s">
        <v>10</v>
      </c>
      <c r="Z51" s="31"/>
      <c r="AA51" s="50">
        <f>+XIRR(AA23:AA47,H23:H47)</f>
        <v>4.8494830727577223E-2</v>
      </c>
    </row>
    <row r="52" spans="5:27" x14ac:dyDescent="0.2">
      <c r="E52" s="34"/>
      <c r="F52" s="34"/>
      <c r="G52" s="49"/>
      <c r="H52" s="49"/>
      <c r="I52" s="49"/>
      <c r="J52" s="49"/>
      <c r="K52" s="49"/>
      <c r="L52" s="49"/>
      <c r="Y52" s="8" t="s">
        <v>12</v>
      </c>
      <c r="AA52" s="30">
        <f>((+AA51+1)^(1/12)-1)*12</f>
        <v>4.7449204088066743E-2</v>
      </c>
    </row>
    <row r="53" spans="5:27" x14ac:dyDescent="0.2">
      <c r="E53" s="34"/>
      <c r="F53" s="34"/>
      <c r="G53" s="100" t="s">
        <v>11</v>
      </c>
      <c r="H53" s="101"/>
      <c r="I53" s="101"/>
      <c r="J53" s="101"/>
      <c r="K53" s="101"/>
      <c r="L53" s="102"/>
      <c r="S53" s="8" t="s">
        <v>10</v>
      </c>
      <c r="U53" s="50">
        <f>+XIRR(U23:U47,H23:H47)</f>
        <v>4.8494830727577223E-2</v>
      </c>
      <c r="X53" s="59"/>
      <c r="Z53" s="51"/>
    </row>
    <row r="54" spans="5:27" x14ac:dyDescent="0.2">
      <c r="E54" s="34"/>
      <c r="F54" s="34"/>
      <c r="G54" s="103"/>
      <c r="H54" s="104"/>
      <c r="I54" s="104"/>
      <c r="J54" s="104"/>
      <c r="K54" s="104"/>
      <c r="L54" s="105"/>
      <c r="S54" s="8" t="s">
        <v>12</v>
      </c>
      <c r="U54" s="30">
        <f>((+U53+1)^(1/12)-1)*12</f>
        <v>4.7449204088066743E-2</v>
      </c>
      <c r="X54" s="67"/>
    </row>
    <row r="55" spans="5:27" x14ac:dyDescent="0.2">
      <c r="E55" s="34"/>
      <c r="F55" s="34"/>
      <c r="G55" s="103"/>
      <c r="H55" s="104"/>
      <c r="I55" s="104"/>
      <c r="J55" s="104"/>
      <c r="K55" s="104"/>
      <c r="L55" s="105"/>
      <c r="O55" s="52"/>
      <c r="P55" s="52"/>
      <c r="U55" s="50"/>
    </row>
    <row r="56" spans="5:27" x14ac:dyDescent="0.2">
      <c r="E56" s="34"/>
      <c r="F56" s="34"/>
      <c r="G56" s="103"/>
      <c r="H56" s="104"/>
      <c r="I56" s="104"/>
      <c r="J56" s="104"/>
      <c r="K56" s="104"/>
      <c r="L56" s="105"/>
      <c r="O56" s="52"/>
      <c r="P56" s="52"/>
    </row>
    <row r="57" spans="5:27" x14ac:dyDescent="0.2">
      <c r="E57" s="34"/>
      <c r="F57" s="34"/>
      <c r="G57" s="103"/>
      <c r="H57" s="104"/>
      <c r="I57" s="104"/>
      <c r="J57" s="104"/>
      <c r="K57" s="104"/>
      <c r="L57" s="105"/>
      <c r="P57" s="30"/>
    </row>
    <row r="58" spans="5:27" x14ac:dyDescent="0.2">
      <c r="E58" s="34"/>
      <c r="F58" s="34"/>
      <c r="G58" s="106"/>
      <c r="H58" s="107"/>
      <c r="I58" s="107"/>
      <c r="J58" s="107"/>
      <c r="K58" s="107"/>
      <c r="L58" s="108"/>
      <c r="O58" s="53"/>
      <c r="P58" s="50"/>
    </row>
    <row r="59" spans="5:27" x14ac:dyDescent="0.2">
      <c r="E59" s="34"/>
      <c r="F59" s="34"/>
      <c r="O59" s="53"/>
      <c r="P59" s="50"/>
    </row>
    <row r="60" spans="5:27" x14ac:dyDescent="0.2">
      <c r="E60" s="34"/>
      <c r="F60" s="34"/>
      <c r="O60" s="53"/>
      <c r="P60" s="50"/>
    </row>
    <row r="61" spans="5:27" x14ac:dyDescent="0.2">
      <c r="E61" s="34"/>
      <c r="F61" s="34"/>
      <c r="O61" s="53"/>
      <c r="P61" s="50"/>
    </row>
    <row r="62" spans="5:27" x14ac:dyDescent="0.2">
      <c r="E62" s="34"/>
      <c r="F62" s="34"/>
      <c r="O62" s="53"/>
      <c r="P62" s="50"/>
    </row>
    <row r="63" spans="5:27" x14ac:dyDescent="0.2">
      <c r="E63" s="34"/>
      <c r="F63" s="34"/>
      <c r="O63" s="53"/>
      <c r="P63" s="50"/>
    </row>
    <row r="64" spans="5:27" x14ac:dyDescent="0.2">
      <c r="E64" s="34"/>
      <c r="F64" s="34"/>
      <c r="O64" s="53"/>
      <c r="P64" s="50"/>
    </row>
    <row r="65" spans="5:16" x14ac:dyDescent="0.2">
      <c r="E65" s="34"/>
      <c r="F65" s="34"/>
      <c r="O65" s="53"/>
      <c r="P65" s="50"/>
    </row>
    <row r="66" spans="5:16" x14ac:dyDescent="0.2">
      <c r="E66" s="34"/>
      <c r="F66" s="34"/>
    </row>
    <row r="67" spans="5:16" x14ac:dyDescent="0.2">
      <c r="E67" s="34"/>
      <c r="F67" s="34"/>
    </row>
    <row r="68" spans="5:16" x14ac:dyDescent="0.2">
      <c r="E68" s="34"/>
      <c r="F68" s="34"/>
    </row>
    <row r="69" spans="5:16" x14ac:dyDescent="0.2">
      <c r="E69" s="34"/>
      <c r="F69" s="34"/>
    </row>
    <row r="70" spans="5:16" x14ac:dyDescent="0.2">
      <c r="E70" s="34"/>
      <c r="F70" s="34"/>
    </row>
    <row r="71" spans="5:16" x14ac:dyDescent="0.2">
      <c r="E71" s="34"/>
      <c r="F71" s="34"/>
    </row>
    <row r="72" spans="5:16" x14ac:dyDescent="0.2">
      <c r="E72" s="34"/>
      <c r="F72" s="34"/>
    </row>
    <row r="73" spans="5:16" x14ac:dyDescent="0.2">
      <c r="E73" s="34"/>
      <c r="F73" s="34"/>
    </row>
    <row r="74" spans="5:16" x14ac:dyDescent="0.2">
      <c r="E74" s="34"/>
      <c r="F74" s="34"/>
    </row>
    <row r="75" spans="5:16" x14ac:dyDescent="0.2">
      <c r="E75" s="34"/>
      <c r="F75" s="34"/>
    </row>
    <row r="76" spans="5:16" x14ac:dyDescent="0.2">
      <c r="E76" s="34"/>
      <c r="F76" s="34"/>
    </row>
    <row r="77" spans="5:16" x14ac:dyDescent="0.2">
      <c r="E77" s="34"/>
      <c r="F77" s="34"/>
    </row>
    <row r="78" spans="5:16" x14ac:dyDescent="0.2">
      <c r="E78" s="34"/>
      <c r="F78" s="34"/>
    </row>
    <row r="79" spans="5:16" x14ac:dyDescent="0.2">
      <c r="E79" s="34"/>
      <c r="F79" s="34"/>
    </row>
    <row r="80" spans="5:16" x14ac:dyDescent="0.2">
      <c r="E80" s="34"/>
      <c r="F80" s="34"/>
    </row>
    <row r="81" spans="5:6" x14ac:dyDescent="0.2">
      <c r="E81" s="34"/>
      <c r="F81" s="34"/>
    </row>
    <row r="82" spans="5:6" x14ac:dyDescent="0.2">
      <c r="E82" s="34"/>
      <c r="F82" s="34"/>
    </row>
    <row r="83" spans="5:6" x14ac:dyDescent="0.2">
      <c r="E83" s="34"/>
      <c r="F83" s="34"/>
    </row>
    <row r="84" spans="5:6" x14ac:dyDescent="0.2">
      <c r="E84" s="34"/>
      <c r="F84" s="34"/>
    </row>
    <row r="85" spans="5:6" x14ac:dyDescent="0.2">
      <c r="E85" s="34"/>
      <c r="F85" s="34"/>
    </row>
    <row r="86" spans="5:6" x14ac:dyDescent="0.2">
      <c r="E86" s="34"/>
      <c r="F86" s="34"/>
    </row>
    <row r="87" spans="5:6" x14ac:dyDescent="0.2">
      <c r="E87" s="34"/>
      <c r="F87" s="34"/>
    </row>
    <row r="88" spans="5:6" x14ac:dyDescent="0.2">
      <c r="E88" s="34"/>
      <c r="F88" s="34"/>
    </row>
    <row r="89" spans="5:6" x14ac:dyDescent="0.2">
      <c r="E89" s="34"/>
      <c r="F89" s="34"/>
    </row>
    <row r="90" spans="5:6" x14ac:dyDescent="0.2">
      <c r="E90" s="34"/>
      <c r="F90" s="34"/>
    </row>
    <row r="91" spans="5:6" x14ac:dyDescent="0.2">
      <c r="E91" s="34"/>
      <c r="F91" s="34"/>
    </row>
    <row r="92" spans="5:6" x14ac:dyDescent="0.2">
      <c r="E92" s="34"/>
      <c r="F92" s="34"/>
    </row>
    <row r="93" spans="5:6" x14ac:dyDescent="0.2">
      <c r="E93" s="34"/>
      <c r="F93" s="34"/>
    </row>
    <row r="94" spans="5:6" x14ac:dyDescent="0.2">
      <c r="E94" s="34"/>
      <c r="F94" s="34"/>
    </row>
    <row r="95" spans="5:6" x14ac:dyDescent="0.2">
      <c r="E95" s="34"/>
      <c r="F95" s="34"/>
    </row>
    <row r="96" spans="5:6" x14ac:dyDescent="0.2">
      <c r="E96" s="34"/>
      <c r="F96" s="34"/>
    </row>
    <row r="97" spans="5:6" x14ac:dyDescent="0.2">
      <c r="E97" s="34"/>
      <c r="F97" s="34"/>
    </row>
    <row r="98" spans="5:6" x14ac:dyDescent="0.2">
      <c r="E98" s="34"/>
      <c r="F98" s="34"/>
    </row>
    <row r="99" spans="5:6" x14ac:dyDescent="0.2">
      <c r="E99" s="34"/>
      <c r="F99" s="34"/>
    </row>
    <row r="100" spans="5:6" x14ac:dyDescent="0.2">
      <c r="E100" s="34"/>
      <c r="F100" s="34"/>
    </row>
    <row r="101" spans="5:6" x14ac:dyDescent="0.2">
      <c r="E101" s="34"/>
      <c r="F101" s="34"/>
    </row>
    <row r="102" spans="5:6" x14ac:dyDescent="0.2">
      <c r="E102" s="34"/>
      <c r="F102" s="34"/>
    </row>
    <row r="103" spans="5:6" x14ac:dyDescent="0.2">
      <c r="E103" s="34"/>
      <c r="F103" s="34"/>
    </row>
    <row r="104" spans="5:6" x14ac:dyDescent="0.2">
      <c r="E104" s="34"/>
      <c r="F104" s="34"/>
    </row>
    <row r="105" spans="5:6" x14ac:dyDescent="0.2">
      <c r="E105" s="34"/>
      <c r="F105" s="34"/>
    </row>
    <row r="106" spans="5:6" x14ac:dyDescent="0.2">
      <c r="E106" s="34"/>
      <c r="F106" s="34"/>
    </row>
    <row r="107" spans="5:6" x14ac:dyDescent="0.2">
      <c r="E107" s="34"/>
      <c r="F107" s="34"/>
    </row>
    <row r="108" spans="5:6" x14ac:dyDescent="0.2">
      <c r="E108" s="34"/>
      <c r="F108" s="34"/>
    </row>
    <row r="109" spans="5:6" x14ac:dyDescent="0.2">
      <c r="E109" s="34"/>
      <c r="F109" s="34"/>
    </row>
    <row r="110" spans="5:6" x14ac:dyDescent="0.2">
      <c r="E110" s="34"/>
      <c r="F110" s="34"/>
    </row>
    <row r="111" spans="5:6" x14ac:dyDescent="0.2">
      <c r="E111" s="34"/>
      <c r="F111" s="34"/>
    </row>
    <row r="112" spans="5:6" x14ac:dyDescent="0.2">
      <c r="E112" s="34"/>
      <c r="F112" s="34"/>
    </row>
    <row r="113" spans="5:6" x14ac:dyDescent="0.2">
      <c r="E113" s="34"/>
      <c r="F113" s="34"/>
    </row>
    <row r="114" spans="5:6" x14ac:dyDescent="0.2">
      <c r="E114" s="34"/>
      <c r="F114" s="34"/>
    </row>
    <row r="115" spans="5:6" x14ac:dyDescent="0.2">
      <c r="E115" s="34"/>
      <c r="F115" s="34"/>
    </row>
    <row r="116" spans="5:6" x14ac:dyDescent="0.2">
      <c r="E116" s="34"/>
      <c r="F116" s="34"/>
    </row>
    <row r="117" spans="5:6" x14ac:dyDescent="0.2">
      <c r="E117" s="34"/>
      <c r="F117" s="34"/>
    </row>
    <row r="118" spans="5:6" x14ac:dyDescent="0.2">
      <c r="E118" s="34"/>
      <c r="F118" s="34"/>
    </row>
    <row r="119" spans="5:6" x14ac:dyDescent="0.2">
      <c r="E119" s="34"/>
      <c r="F119" s="34"/>
    </row>
    <row r="120" spans="5:6" x14ac:dyDescent="0.2">
      <c r="E120" s="34"/>
      <c r="F120" s="34"/>
    </row>
    <row r="121" spans="5:6" x14ac:dyDescent="0.2">
      <c r="E121" s="34"/>
      <c r="F121" s="34"/>
    </row>
    <row r="122" spans="5:6" x14ac:dyDescent="0.2">
      <c r="E122" s="34"/>
      <c r="F122" s="34"/>
    </row>
    <row r="123" spans="5:6" x14ac:dyDescent="0.2">
      <c r="E123" s="34"/>
      <c r="F123" s="34"/>
    </row>
    <row r="124" spans="5:6" x14ac:dyDescent="0.2">
      <c r="E124" s="34"/>
      <c r="F124" s="34"/>
    </row>
    <row r="125" spans="5:6" x14ac:dyDescent="0.2">
      <c r="E125" s="34"/>
      <c r="F125" s="34"/>
    </row>
    <row r="126" spans="5:6" x14ac:dyDescent="0.2">
      <c r="E126" s="34"/>
      <c r="F126" s="34"/>
    </row>
    <row r="127" spans="5:6" x14ac:dyDescent="0.2">
      <c r="E127" s="34"/>
      <c r="F127" s="34"/>
    </row>
    <row r="128" spans="5:6" x14ac:dyDescent="0.2">
      <c r="E128" s="34"/>
      <c r="F128" s="34"/>
    </row>
    <row r="129" spans="5:6" x14ac:dyDescent="0.2">
      <c r="E129" s="34"/>
      <c r="F129" s="34"/>
    </row>
    <row r="130" spans="5:6" x14ac:dyDescent="0.2">
      <c r="E130" s="34"/>
      <c r="F130" s="34"/>
    </row>
    <row r="131" spans="5:6" x14ac:dyDescent="0.2">
      <c r="E131" s="34"/>
      <c r="F131" s="34"/>
    </row>
    <row r="132" spans="5:6" x14ac:dyDescent="0.2">
      <c r="E132" s="34"/>
      <c r="F132" s="34"/>
    </row>
    <row r="133" spans="5:6" x14ac:dyDescent="0.2">
      <c r="E133" s="34"/>
      <c r="F133" s="34"/>
    </row>
    <row r="134" spans="5:6" x14ac:dyDescent="0.2">
      <c r="E134" s="34"/>
      <c r="F134" s="34"/>
    </row>
    <row r="135" spans="5:6" x14ac:dyDescent="0.2">
      <c r="E135" s="34"/>
      <c r="F135" s="34"/>
    </row>
    <row r="136" spans="5:6" x14ac:dyDescent="0.2">
      <c r="E136" s="34"/>
      <c r="F136" s="34"/>
    </row>
    <row r="137" spans="5:6" x14ac:dyDescent="0.2">
      <c r="E137" s="34"/>
      <c r="F137" s="34"/>
    </row>
    <row r="138" spans="5:6" x14ac:dyDescent="0.2">
      <c r="E138" s="34"/>
      <c r="F138" s="34"/>
    </row>
    <row r="139" spans="5:6" x14ac:dyDescent="0.2">
      <c r="E139" s="34"/>
      <c r="F139" s="34"/>
    </row>
    <row r="140" spans="5:6" x14ac:dyDescent="0.2">
      <c r="E140" s="34"/>
      <c r="F140" s="34"/>
    </row>
    <row r="141" spans="5:6" x14ac:dyDescent="0.2">
      <c r="E141" s="34"/>
      <c r="F141" s="34"/>
    </row>
    <row r="142" spans="5:6" x14ac:dyDescent="0.2">
      <c r="E142" s="34"/>
      <c r="F142" s="34"/>
    </row>
    <row r="143" spans="5:6" x14ac:dyDescent="0.2">
      <c r="E143" s="34"/>
      <c r="F143" s="34"/>
    </row>
    <row r="144" spans="5:6" x14ac:dyDescent="0.2">
      <c r="E144" s="34"/>
      <c r="F144" s="34"/>
    </row>
    <row r="145" spans="5:6" x14ac:dyDescent="0.2">
      <c r="E145" s="34"/>
      <c r="F145" s="34"/>
    </row>
    <row r="146" spans="5:6" x14ac:dyDescent="0.2">
      <c r="E146" s="34"/>
      <c r="F146" s="34"/>
    </row>
    <row r="147" spans="5:6" x14ac:dyDescent="0.2">
      <c r="E147" s="34"/>
      <c r="F147" s="34"/>
    </row>
    <row r="148" spans="5:6" x14ac:dyDescent="0.2">
      <c r="E148" s="34"/>
      <c r="F148" s="34"/>
    </row>
    <row r="149" spans="5:6" x14ac:dyDescent="0.2">
      <c r="E149" s="34"/>
      <c r="F149" s="34"/>
    </row>
    <row r="150" spans="5:6" x14ac:dyDescent="0.2">
      <c r="E150" s="34"/>
      <c r="F150" s="34"/>
    </row>
    <row r="151" spans="5:6" x14ac:dyDescent="0.2">
      <c r="E151" s="34"/>
      <c r="F151" s="34"/>
    </row>
    <row r="152" spans="5:6" x14ac:dyDescent="0.2">
      <c r="E152" s="34"/>
      <c r="F152" s="34"/>
    </row>
    <row r="153" spans="5:6" x14ac:dyDescent="0.2">
      <c r="E153" s="34"/>
      <c r="F153" s="34"/>
    </row>
    <row r="154" spans="5:6" x14ac:dyDescent="0.2">
      <c r="E154" s="34"/>
      <c r="F154" s="34"/>
    </row>
    <row r="155" spans="5:6" x14ac:dyDescent="0.2">
      <c r="E155" s="34"/>
      <c r="F155" s="34"/>
    </row>
    <row r="156" spans="5:6" x14ac:dyDescent="0.2">
      <c r="E156" s="34"/>
      <c r="F156" s="34"/>
    </row>
    <row r="157" spans="5:6" x14ac:dyDescent="0.2">
      <c r="E157" s="34"/>
      <c r="F157" s="34"/>
    </row>
    <row r="158" spans="5:6" x14ac:dyDescent="0.2">
      <c r="E158" s="34"/>
      <c r="F158" s="34"/>
    </row>
    <row r="159" spans="5:6" x14ac:dyDescent="0.2">
      <c r="E159" s="34"/>
      <c r="F159" s="34"/>
    </row>
    <row r="160" spans="5:6" x14ac:dyDescent="0.2">
      <c r="E160" s="34"/>
      <c r="F160" s="34"/>
    </row>
    <row r="161" spans="5:6" x14ac:dyDescent="0.2">
      <c r="E161" s="34"/>
      <c r="F161" s="34"/>
    </row>
    <row r="162" spans="5:6" x14ac:dyDescent="0.2">
      <c r="E162" s="34"/>
      <c r="F162" s="34"/>
    </row>
    <row r="163" spans="5:6" x14ac:dyDescent="0.2">
      <c r="E163" s="34"/>
      <c r="F163" s="34"/>
    </row>
    <row r="164" spans="5:6" x14ac:dyDescent="0.2">
      <c r="E164" s="34"/>
      <c r="F164" s="34"/>
    </row>
    <row r="165" spans="5:6" x14ac:dyDescent="0.2">
      <c r="E165" s="34"/>
      <c r="F165" s="34"/>
    </row>
    <row r="166" spans="5:6" x14ac:dyDescent="0.2">
      <c r="E166" s="34"/>
      <c r="F166" s="34"/>
    </row>
    <row r="167" spans="5:6" x14ac:dyDescent="0.2">
      <c r="E167" s="34"/>
      <c r="F167" s="34"/>
    </row>
    <row r="168" spans="5:6" x14ac:dyDescent="0.2">
      <c r="E168" s="34"/>
      <c r="F168" s="34"/>
    </row>
    <row r="169" spans="5:6" x14ac:dyDescent="0.2">
      <c r="E169" s="34"/>
      <c r="F169" s="34"/>
    </row>
    <row r="170" spans="5:6" x14ac:dyDescent="0.2">
      <c r="E170" s="34"/>
      <c r="F170" s="34"/>
    </row>
    <row r="171" spans="5:6" x14ac:dyDescent="0.2">
      <c r="E171" s="34"/>
      <c r="F171" s="34"/>
    </row>
    <row r="172" spans="5:6" x14ac:dyDescent="0.2">
      <c r="E172" s="34"/>
      <c r="F172" s="34"/>
    </row>
    <row r="173" spans="5:6" x14ac:dyDescent="0.2">
      <c r="E173" s="34"/>
      <c r="F173" s="34"/>
    </row>
    <row r="174" spans="5:6" x14ac:dyDescent="0.2">
      <c r="E174" s="34"/>
      <c r="F174" s="34"/>
    </row>
    <row r="175" spans="5:6" x14ac:dyDescent="0.2">
      <c r="E175" s="34"/>
      <c r="F175" s="34"/>
    </row>
    <row r="176" spans="5:6" x14ac:dyDescent="0.2">
      <c r="E176" s="34"/>
      <c r="F176" s="34"/>
    </row>
    <row r="177" spans="5:6" x14ac:dyDescent="0.2">
      <c r="E177" s="34"/>
      <c r="F177" s="34"/>
    </row>
    <row r="178" spans="5:6" x14ac:dyDescent="0.2">
      <c r="E178" s="34"/>
      <c r="F178" s="34"/>
    </row>
    <row r="179" spans="5:6" x14ac:dyDescent="0.2">
      <c r="E179" s="34"/>
      <c r="F179" s="34"/>
    </row>
    <row r="180" spans="5:6" x14ac:dyDescent="0.2">
      <c r="E180" s="34"/>
      <c r="F180" s="34"/>
    </row>
    <row r="181" spans="5:6" x14ac:dyDescent="0.2">
      <c r="E181" s="34"/>
      <c r="F181" s="34"/>
    </row>
    <row r="182" spans="5:6" x14ac:dyDescent="0.2">
      <c r="E182" s="34"/>
      <c r="F182" s="34"/>
    </row>
    <row r="183" spans="5:6" x14ac:dyDescent="0.2">
      <c r="E183" s="34"/>
      <c r="F183" s="34"/>
    </row>
    <row r="184" spans="5:6" x14ac:dyDescent="0.2">
      <c r="E184" s="34"/>
      <c r="F184" s="34"/>
    </row>
    <row r="185" spans="5:6" x14ac:dyDescent="0.2">
      <c r="E185" s="34"/>
      <c r="F185" s="34"/>
    </row>
    <row r="186" spans="5:6" x14ac:dyDescent="0.2">
      <c r="E186" s="34"/>
      <c r="F186" s="34"/>
    </row>
    <row r="187" spans="5:6" x14ac:dyDescent="0.2">
      <c r="E187" s="34"/>
      <c r="F187" s="34"/>
    </row>
    <row r="188" spans="5:6" x14ac:dyDescent="0.2">
      <c r="E188" s="34"/>
      <c r="F188" s="34"/>
    </row>
    <row r="189" spans="5:6" x14ac:dyDescent="0.2">
      <c r="E189" s="34"/>
      <c r="F189" s="34"/>
    </row>
    <row r="190" spans="5:6" x14ac:dyDescent="0.2">
      <c r="E190" s="34"/>
      <c r="F190" s="34"/>
    </row>
    <row r="191" spans="5:6" x14ac:dyDescent="0.2">
      <c r="E191" s="34"/>
      <c r="F191" s="34"/>
    </row>
    <row r="192" spans="5:6" x14ac:dyDescent="0.2">
      <c r="E192" s="34"/>
      <c r="F192" s="34"/>
    </row>
    <row r="193" spans="5:6" x14ac:dyDescent="0.2">
      <c r="E193" s="34"/>
      <c r="F193" s="34"/>
    </row>
    <row r="194" spans="5:6" x14ac:dyDescent="0.2">
      <c r="E194" s="34"/>
      <c r="F194" s="34"/>
    </row>
    <row r="195" spans="5:6" x14ac:dyDescent="0.2">
      <c r="E195" s="34"/>
      <c r="F195" s="34"/>
    </row>
    <row r="196" spans="5:6" x14ac:dyDescent="0.2">
      <c r="E196" s="34"/>
      <c r="F196" s="34"/>
    </row>
    <row r="197" spans="5:6" x14ac:dyDescent="0.2">
      <c r="E197" s="34"/>
      <c r="F197" s="34"/>
    </row>
    <row r="198" spans="5:6" x14ac:dyDescent="0.2">
      <c r="E198" s="34"/>
      <c r="F198" s="34"/>
    </row>
    <row r="199" spans="5:6" x14ac:dyDescent="0.2">
      <c r="E199" s="34"/>
      <c r="F199" s="34"/>
    </row>
    <row r="200" spans="5:6" x14ac:dyDescent="0.2">
      <c r="E200" s="34"/>
      <c r="F200" s="34"/>
    </row>
    <row r="201" spans="5:6" x14ac:dyDescent="0.2">
      <c r="E201" s="34"/>
      <c r="F201" s="34"/>
    </row>
    <row r="202" spans="5:6" x14ac:dyDescent="0.2">
      <c r="E202" s="34"/>
      <c r="F202" s="34"/>
    </row>
    <row r="203" spans="5:6" x14ac:dyDescent="0.2">
      <c r="E203" s="34"/>
      <c r="F203" s="34"/>
    </row>
    <row r="204" spans="5:6" x14ac:dyDescent="0.2">
      <c r="E204" s="34"/>
      <c r="F204" s="34"/>
    </row>
    <row r="205" spans="5:6" x14ac:dyDescent="0.2">
      <c r="E205" s="34"/>
      <c r="F205" s="34"/>
    </row>
    <row r="206" spans="5:6" x14ac:dyDescent="0.2">
      <c r="E206" s="34"/>
      <c r="F206" s="34"/>
    </row>
    <row r="207" spans="5:6" x14ac:dyDescent="0.2">
      <c r="E207" s="34"/>
      <c r="F207" s="34"/>
    </row>
    <row r="208" spans="5:6" x14ac:dyDescent="0.2">
      <c r="E208" s="34"/>
      <c r="F208" s="34"/>
    </row>
    <row r="209" spans="5:6" x14ac:dyDescent="0.2">
      <c r="E209" s="34"/>
      <c r="F209" s="34"/>
    </row>
    <row r="210" spans="5:6" x14ac:dyDescent="0.2">
      <c r="E210" s="34"/>
      <c r="F210" s="34"/>
    </row>
    <row r="211" spans="5:6" x14ac:dyDescent="0.2">
      <c r="E211" s="34"/>
      <c r="F211" s="34"/>
    </row>
    <row r="212" spans="5:6" x14ac:dyDescent="0.2">
      <c r="E212" s="34"/>
      <c r="F212" s="34"/>
    </row>
    <row r="213" spans="5:6" x14ac:dyDescent="0.2">
      <c r="E213" s="34"/>
      <c r="F213" s="34"/>
    </row>
    <row r="214" spans="5:6" x14ac:dyDescent="0.2">
      <c r="E214" s="34"/>
      <c r="F214" s="34"/>
    </row>
    <row r="215" spans="5:6" x14ac:dyDescent="0.2">
      <c r="E215" s="34"/>
      <c r="F215" s="34"/>
    </row>
    <row r="216" spans="5:6" x14ac:dyDescent="0.2">
      <c r="E216" s="34"/>
      <c r="F216" s="34"/>
    </row>
    <row r="217" spans="5:6" x14ac:dyDescent="0.2">
      <c r="E217" s="34"/>
      <c r="F217" s="34"/>
    </row>
    <row r="218" spans="5:6" x14ac:dyDescent="0.2">
      <c r="E218" s="34"/>
      <c r="F218" s="34"/>
    </row>
    <row r="219" spans="5:6" x14ac:dyDescent="0.2">
      <c r="E219" s="34"/>
      <c r="F219" s="34"/>
    </row>
    <row r="220" spans="5:6" x14ac:dyDescent="0.2">
      <c r="E220" s="34"/>
      <c r="F220" s="34"/>
    </row>
    <row r="221" spans="5:6" x14ac:dyDescent="0.2">
      <c r="E221" s="34"/>
      <c r="F221" s="34"/>
    </row>
    <row r="222" spans="5:6" x14ac:dyDescent="0.2">
      <c r="E222" s="34"/>
      <c r="F222" s="34"/>
    </row>
    <row r="223" spans="5:6" x14ac:dyDescent="0.2">
      <c r="E223" s="34"/>
      <c r="F223" s="34"/>
    </row>
    <row r="224" spans="5:6" x14ac:dyDescent="0.2">
      <c r="E224" s="34"/>
      <c r="F224" s="34"/>
    </row>
    <row r="225" spans="5:6" x14ac:dyDescent="0.2">
      <c r="E225" s="34"/>
      <c r="F225" s="34"/>
    </row>
    <row r="226" spans="5:6" x14ac:dyDescent="0.2">
      <c r="E226" s="34"/>
      <c r="F226" s="34"/>
    </row>
    <row r="227" spans="5:6" x14ac:dyDescent="0.2">
      <c r="E227" s="34"/>
      <c r="F227" s="34"/>
    </row>
    <row r="228" spans="5:6" x14ac:dyDescent="0.2">
      <c r="E228" s="34"/>
      <c r="F228" s="34"/>
    </row>
    <row r="229" spans="5:6" x14ac:dyDescent="0.2">
      <c r="E229" s="34"/>
      <c r="F229" s="34"/>
    </row>
    <row r="230" spans="5:6" x14ac:dyDescent="0.2">
      <c r="E230" s="34"/>
      <c r="F230" s="34"/>
    </row>
    <row r="231" spans="5:6" x14ac:dyDescent="0.2">
      <c r="E231" s="34"/>
      <c r="F231" s="34"/>
    </row>
    <row r="232" spans="5:6" x14ac:dyDescent="0.2">
      <c r="E232" s="34"/>
      <c r="F232" s="34"/>
    </row>
    <row r="233" spans="5:6" x14ac:dyDescent="0.2">
      <c r="E233" s="34"/>
      <c r="F233" s="34"/>
    </row>
    <row r="234" spans="5:6" x14ac:dyDescent="0.2">
      <c r="E234" s="34"/>
      <c r="F234" s="34"/>
    </row>
    <row r="235" spans="5:6" x14ac:dyDescent="0.2">
      <c r="E235" s="34"/>
      <c r="F235" s="34"/>
    </row>
    <row r="236" spans="5:6" x14ac:dyDescent="0.2">
      <c r="E236" s="34"/>
      <c r="F236" s="34"/>
    </row>
    <row r="237" spans="5:6" x14ac:dyDescent="0.2">
      <c r="E237" s="34"/>
      <c r="F237" s="34"/>
    </row>
    <row r="238" spans="5:6" x14ac:dyDescent="0.2">
      <c r="E238" s="34"/>
      <c r="F238" s="34"/>
    </row>
    <row r="239" spans="5:6" x14ac:dyDescent="0.2">
      <c r="E239" s="34"/>
      <c r="F239" s="34"/>
    </row>
    <row r="240" spans="5:6" x14ac:dyDescent="0.2">
      <c r="E240" s="34"/>
      <c r="F240" s="34"/>
    </row>
    <row r="241" spans="5:6" x14ac:dyDescent="0.2">
      <c r="E241" s="34"/>
      <c r="F241" s="34"/>
    </row>
    <row r="242" spans="5:6" x14ac:dyDescent="0.2">
      <c r="E242" s="34"/>
      <c r="F242" s="34"/>
    </row>
    <row r="243" spans="5:6" x14ac:dyDescent="0.2">
      <c r="E243" s="34"/>
      <c r="F243" s="34"/>
    </row>
    <row r="244" spans="5:6" x14ac:dyDescent="0.2">
      <c r="E244" s="34"/>
      <c r="F244" s="34"/>
    </row>
    <row r="245" spans="5:6" x14ac:dyDescent="0.2">
      <c r="E245" s="34"/>
      <c r="F245" s="34"/>
    </row>
    <row r="246" spans="5:6" x14ac:dyDescent="0.2">
      <c r="E246" s="34"/>
      <c r="F246" s="34"/>
    </row>
    <row r="247" spans="5:6" x14ac:dyDescent="0.2">
      <c r="E247" s="34"/>
      <c r="F247" s="34"/>
    </row>
  </sheetData>
  <sheetProtection algorithmName="SHA-512" hashValue="FlnDkEaCS65R4jo69uHyfLaRwl8lIPdNhOiXM6aHRB/458h1XSl8bU4pYxkV1CCcPYhLhPq/VYgCTZX59ordLg==" saltValue="/9D35zqhoOptvvnJYe0ntw==" spinCount="100000" sheet="1" objects="1" selectLockedCells="1"/>
  <mergeCells count="7">
    <mergeCell ref="AA21:AA22"/>
    <mergeCell ref="V21:W21"/>
    <mergeCell ref="G53:L58"/>
    <mergeCell ref="G7:O7"/>
    <mergeCell ref="C21:C22"/>
    <mergeCell ref="G21:M21"/>
    <mergeCell ref="G50:L51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H27:H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249"/>
  <sheetViews>
    <sheetView showGridLines="0" tabSelected="1" topLeftCell="F7" zoomScale="85" zoomScaleNormal="85" workbookViewId="0">
      <selection activeCell="L16" sqref="L16"/>
    </sheetView>
  </sheetViews>
  <sheetFormatPr baseColWidth="10" defaultColWidth="9.140625" defaultRowHeight="12.75" outlineLevelCol="1" x14ac:dyDescent="0.2"/>
  <cols>
    <col min="1" max="1" width="16.85546875" style="8" hidden="1" customWidth="1" outlineLevel="1"/>
    <col min="2" max="2" width="17.5703125" style="8" hidden="1" customWidth="1" outlineLevel="1"/>
    <col min="3" max="3" width="16.140625" style="8" hidden="1" customWidth="1" outlineLevel="1"/>
    <col min="4" max="4" width="11.85546875" style="8" hidden="1" customWidth="1" outlineLevel="1"/>
    <col min="5" max="5" width="11.28515625" style="8" hidden="1" customWidth="1" outlineLevel="1"/>
    <col min="6" max="6" width="11.28515625" style="8" customWidth="1" collapsed="1"/>
    <col min="7" max="7" width="30.28515625" style="8" bestFit="1" customWidth="1"/>
    <col min="8" max="8" width="30.28515625" style="8" customWidth="1"/>
    <col min="9" max="9" width="19.28515625" style="8" customWidth="1"/>
    <col min="10" max="10" width="16.85546875" style="8" customWidth="1"/>
    <col min="11" max="11" width="17.42578125" style="8" customWidth="1"/>
    <col min="12" max="12" width="17.7109375" style="8" customWidth="1"/>
    <col min="13" max="13" width="18.42578125" style="8" customWidth="1"/>
    <col min="14" max="14" width="7.5703125" style="61" customWidth="1"/>
    <col min="15" max="15" width="4.85546875" style="61" customWidth="1"/>
    <col min="16" max="16" width="15.7109375" style="61" customWidth="1"/>
    <col min="17" max="17" width="18.42578125" style="61" customWidth="1"/>
    <col min="18" max="18" width="14.5703125" style="8" hidden="1" customWidth="1" outlineLevel="1"/>
    <col min="19" max="19" width="14.140625" style="8" hidden="1" customWidth="1" outlineLevel="1"/>
    <col min="20" max="20" width="18.140625" style="8" hidden="1" customWidth="1" outlineLevel="1"/>
    <col min="21" max="21" width="14.5703125" style="8" hidden="1" customWidth="1" outlineLevel="1"/>
    <col min="22" max="22" width="9.140625" style="8" hidden="1" customWidth="1" outlineLevel="1"/>
    <col min="23" max="25" width="17.85546875" style="8" hidden="1" customWidth="1" outlineLevel="1"/>
    <col min="26" max="26" width="8.85546875" style="8" hidden="1" customWidth="1" outlineLevel="1"/>
    <col min="27" max="27" width="15.7109375" style="8" hidden="1" customWidth="1" outlineLevel="1"/>
    <col min="28" max="28" width="25.140625" style="8" bestFit="1" customWidth="1" collapsed="1"/>
    <col min="29" max="29" width="15.28515625" style="8" bestFit="1" customWidth="1"/>
    <col min="30" max="30" width="17.42578125" style="8" bestFit="1" customWidth="1"/>
    <col min="31" max="31" width="15.42578125" style="8" customWidth="1"/>
    <col min="32" max="16384" width="9.140625" style="8"/>
  </cols>
  <sheetData>
    <row r="4" spans="1:33" x14ac:dyDescent="0.2">
      <c r="A4" s="7"/>
      <c r="B4" s="7"/>
      <c r="C4" s="7"/>
      <c r="G4" s="7"/>
      <c r="H4" s="7"/>
      <c r="I4" s="7"/>
      <c r="J4" s="7"/>
      <c r="K4" s="7"/>
      <c r="L4" s="7"/>
    </row>
    <row r="5" spans="1:33" x14ac:dyDescent="0.2">
      <c r="A5" s="7"/>
      <c r="B5" s="7"/>
      <c r="C5" s="7"/>
      <c r="I5" s="39"/>
    </row>
    <row r="6" spans="1:33" x14ac:dyDescent="0.2">
      <c r="A6" s="7"/>
      <c r="B6" s="7"/>
      <c r="C6" s="7"/>
      <c r="I6" s="39"/>
    </row>
    <row r="7" spans="1:33" ht="15.75" x14ac:dyDescent="0.25">
      <c r="A7" s="9"/>
      <c r="B7" s="9"/>
      <c r="C7" s="9"/>
      <c r="G7" s="109" t="s">
        <v>31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x14ac:dyDescent="0.2">
      <c r="A8" s="9"/>
      <c r="B8" s="9"/>
      <c r="C8" s="9"/>
      <c r="G8" s="11"/>
      <c r="H8" s="11"/>
      <c r="I8" s="12"/>
      <c r="J8" s="13"/>
      <c r="K8" s="14"/>
      <c r="L8" s="15"/>
      <c r="M8" s="16"/>
      <c r="N8" s="62"/>
      <c r="O8" s="62"/>
      <c r="P8" s="62"/>
      <c r="Q8" s="62"/>
      <c r="R8" s="16"/>
      <c r="S8" s="16"/>
      <c r="T8" s="16"/>
      <c r="U8" s="16"/>
      <c r="V8" s="16"/>
      <c r="W8" s="16"/>
      <c r="X8" s="16"/>
      <c r="Y8" s="16"/>
      <c r="Z8" s="16"/>
      <c r="AA8" s="16"/>
      <c r="AC8" s="67"/>
    </row>
    <row r="9" spans="1:33" x14ac:dyDescent="0.2">
      <c r="A9" s="9"/>
      <c r="B9" s="9"/>
      <c r="C9" s="9"/>
      <c r="G9" s="11"/>
      <c r="H9" s="11"/>
      <c r="I9" s="12"/>
      <c r="J9" s="13"/>
      <c r="K9" s="14"/>
      <c r="L9" s="15"/>
      <c r="M9" s="16"/>
      <c r="N9" s="62"/>
      <c r="O9" s="62"/>
      <c r="P9" s="62"/>
      <c r="Q9" s="62"/>
      <c r="R9" s="16"/>
      <c r="S9" s="16"/>
      <c r="T9" s="16"/>
      <c r="U9" s="16"/>
      <c r="V9" s="16"/>
      <c r="W9" s="16"/>
      <c r="X9" s="16"/>
      <c r="Y9" s="16"/>
      <c r="Z9" s="16"/>
      <c r="AA9" s="16"/>
      <c r="AC9" s="67"/>
    </row>
    <row r="10" spans="1:33" x14ac:dyDescent="0.2">
      <c r="A10" s="17"/>
      <c r="B10" s="17"/>
      <c r="C10" s="17"/>
      <c r="G10" s="2" t="s">
        <v>15</v>
      </c>
      <c r="H10" s="92">
        <v>1500000</v>
      </c>
      <c r="J10" s="13"/>
      <c r="K10" s="2" t="s">
        <v>32</v>
      </c>
      <c r="L10" s="125">
        <v>1500000</v>
      </c>
      <c r="M10" s="16"/>
      <c r="N10" s="62"/>
      <c r="O10" s="62"/>
      <c r="P10" s="62"/>
      <c r="Q10" s="62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68"/>
    </row>
    <row r="11" spans="1:33" x14ac:dyDescent="0.2">
      <c r="A11" s="9"/>
      <c r="B11" s="9"/>
      <c r="C11" s="9"/>
      <c r="G11" s="11"/>
      <c r="H11" s="18"/>
      <c r="J11" s="13"/>
      <c r="M11" s="39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33" x14ac:dyDescent="0.2">
      <c r="A12" s="7"/>
      <c r="B12" s="7"/>
      <c r="C12" s="7"/>
      <c r="G12" s="2" t="s">
        <v>0</v>
      </c>
      <c r="H12" s="3">
        <f>+'FF RGA XII - VDFA'!H14</f>
        <v>44406</v>
      </c>
      <c r="J12" s="13"/>
      <c r="M12" s="72"/>
      <c r="N12" s="63"/>
      <c r="O12" s="63"/>
      <c r="P12" s="63"/>
      <c r="Q12" s="63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33" x14ac:dyDescent="0.2">
      <c r="A13" s="7"/>
      <c r="B13" s="7"/>
      <c r="C13" s="7"/>
      <c r="G13" s="16"/>
      <c r="H13" s="20"/>
      <c r="J13" s="13"/>
      <c r="K13" s="2" t="s">
        <v>23</v>
      </c>
      <c r="L13" s="55">
        <v>6.5000000000000002E-2</v>
      </c>
      <c r="M13" s="21"/>
      <c r="N13" s="63"/>
      <c r="O13" s="63"/>
      <c r="P13" s="63"/>
      <c r="Q13" s="63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33" x14ac:dyDescent="0.2">
      <c r="A14" s="7"/>
      <c r="B14" s="7"/>
      <c r="C14" s="7"/>
      <c r="G14" s="2" t="s">
        <v>14</v>
      </c>
      <c r="H14" s="83">
        <f>ROUND(+Z50/365*12,2)</f>
        <v>23.87</v>
      </c>
      <c r="J14" s="22"/>
      <c r="M14" s="19"/>
      <c r="R14" s="16"/>
      <c r="S14" s="16"/>
      <c r="T14" s="16"/>
      <c r="U14" s="16"/>
      <c r="V14" s="16"/>
      <c r="W14" s="88" t="s">
        <v>16</v>
      </c>
      <c r="X14" s="24" t="s">
        <v>17</v>
      </c>
      <c r="Y14" s="23"/>
    </row>
    <row r="15" spans="1:33" x14ac:dyDescent="0.2">
      <c r="A15" s="7"/>
      <c r="B15" s="7"/>
      <c r="C15" s="7"/>
      <c r="G15" s="2" t="s">
        <v>13</v>
      </c>
      <c r="H15" s="71">
        <f>(+G49-H12)/(30.4166666666667)</f>
        <v>25.972602739726</v>
      </c>
      <c r="J15" s="25"/>
      <c r="K15" s="13"/>
      <c r="L15" s="13"/>
      <c r="R15" s="16"/>
      <c r="S15" s="16"/>
      <c r="T15" s="16"/>
      <c r="U15" s="16"/>
      <c r="V15" s="16"/>
      <c r="W15" s="90">
        <f>+L17/365*X15</f>
        <v>5.5771288772424052E-3</v>
      </c>
      <c r="X15" s="16">
        <f>365/12</f>
        <v>30.416666666666668</v>
      </c>
    </row>
    <row r="16" spans="1:33" x14ac:dyDescent="0.2">
      <c r="G16" s="26"/>
      <c r="H16" s="26"/>
      <c r="J16" s="27"/>
      <c r="K16" s="54" t="s">
        <v>19</v>
      </c>
      <c r="L16" s="123">
        <v>100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3:34" x14ac:dyDescent="0.2">
      <c r="G17" s="26"/>
      <c r="H17" s="26"/>
      <c r="J17" s="27"/>
      <c r="K17" s="91" t="s">
        <v>18</v>
      </c>
      <c r="L17" s="96">
        <f>+XIRR(X23:X49,H23:H49)</f>
        <v>6.6925546526908866E-2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3:34" x14ac:dyDescent="0.2">
      <c r="G18" s="26"/>
      <c r="H18" s="26"/>
      <c r="I18" s="26"/>
      <c r="J18" s="26"/>
      <c r="K18" s="91" t="s">
        <v>25</v>
      </c>
      <c r="L18" s="96">
        <f>((+L17+1)^(X15/365)-1)*365/X15</f>
        <v>6.4956365087833312E-2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3:34" x14ac:dyDescent="0.2">
      <c r="G19" s="26"/>
      <c r="H19" s="26"/>
      <c r="I19" s="26"/>
      <c r="J19" s="2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3:34" x14ac:dyDescent="0.2">
      <c r="G20" s="26"/>
      <c r="H20" s="26"/>
      <c r="I20" s="26"/>
      <c r="J20" s="2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3:34" ht="13.5" thickBot="1" x14ac:dyDescent="0.25">
      <c r="C21" s="110" t="s">
        <v>20</v>
      </c>
      <c r="G21" s="112" t="s">
        <v>30</v>
      </c>
      <c r="H21" s="113"/>
      <c r="I21" s="113"/>
      <c r="J21" s="113"/>
      <c r="K21" s="113"/>
      <c r="L21" s="113"/>
      <c r="M21" s="114"/>
      <c r="N21" s="65"/>
      <c r="O21" s="65"/>
      <c r="P21" s="121" t="s">
        <v>2</v>
      </c>
      <c r="Q21" s="65"/>
      <c r="V21" s="16"/>
      <c r="W21" s="16" t="s">
        <v>1</v>
      </c>
      <c r="X21" s="16" t="s">
        <v>2</v>
      </c>
      <c r="Y21" s="99" t="s">
        <v>3</v>
      </c>
      <c r="Z21" s="99"/>
      <c r="AA21" s="73"/>
    </row>
    <row r="22" spans="3:34" ht="15" customHeight="1" thickBot="1" x14ac:dyDescent="0.25">
      <c r="C22" s="111"/>
      <c r="D22" s="28" t="s">
        <v>4</v>
      </c>
      <c r="E22" s="28"/>
      <c r="F22" s="28"/>
      <c r="G22" s="2" t="s">
        <v>21</v>
      </c>
      <c r="H22" s="2" t="s">
        <v>22</v>
      </c>
      <c r="I22" s="2" t="s">
        <v>5</v>
      </c>
      <c r="J22" s="2" t="s">
        <v>6</v>
      </c>
      <c r="K22" s="2" t="s">
        <v>7</v>
      </c>
      <c r="L22" s="2" t="s">
        <v>8</v>
      </c>
      <c r="M22" s="2" t="s">
        <v>9</v>
      </c>
      <c r="N22" s="65"/>
      <c r="O22" s="65"/>
      <c r="P22" s="122"/>
      <c r="Q22" s="65"/>
      <c r="R22" s="29"/>
      <c r="X22" s="30"/>
      <c r="Y22" s="30"/>
      <c r="Z22" s="30"/>
      <c r="AA22" s="43"/>
      <c r="AB22" s="73"/>
    </row>
    <row r="23" spans="3:34" x14ac:dyDescent="0.2">
      <c r="C23" s="32"/>
      <c r="D23" s="33">
        <f>+G23</f>
        <v>44406</v>
      </c>
      <c r="E23" s="34">
        <v>0</v>
      </c>
      <c r="F23" s="34"/>
      <c r="G23" s="58">
        <f>+H12</f>
        <v>44406</v>
      </c>
      <c r="H23" s="58">
        <f>+G23</f>
        <v>44406</v>
      </c>
      <c r="I23" s="1"/>
      <c r="J23" s="1">
        <f>+$L$10*I23</f>
        <v>0</v>
      </c>
      <c r="K23" s="1">
        <v>0</v>
      </c>
      <c r="L23" s="4">
        <v>0</v>
      </c>
      <c r="M23" s="5">
        <f>+L10</f>
        <v>1500000</v>
      </c>
      <c r="N23" s="66"/>
      <c r="O23" s="66"/>
      <c r="P23" s="36">
        <f>-L16*M23/100</f>
        <v>-1500000</v>
      </c>
      <c r="Q23" s="66"/>
      <c r="R23" s="35">
        <f>+H12</f>
        <v>44406</v>
      </c>
      <c r="W23" s="19"/>
      <c r="X23" s="36">
        <f>-M23*L16/100</f>
        <v>-1500000</v>
      </c>
      <c r="Y23" s="37"/>
      <c r="Z23" s="37"/>
      <c r="AA23" s="37"/>
    </row>
    <row r="24" spans="3:34" x14ac:dyDescent="0.2">
      <c r="C24" s="38">
        <f>+L13</f>
        <v>6.5000000000000002E-2</v>
      </c>
      <c r="D24" s="39">
        <f>+G24-D23</f>
        <v>29</v>
      </c>
      <c r="E24" s="34">
        <f t="shared" ref="E24:E49" si="0">+E23+1</f>
        <v>1</v>
      </c>
      <c r="F24" s="34"/>
      <c r="G24" s="58">
        <v>44435</v>
      </c>
      <c r="H24" s="58">
        <f>+'FF RGA XII - VDFA'!H24</f>
        <v>44435</v>
      </c>
      <c r="I24" s="79">
        <f t="shared" ref="I24:I47" si="1">+J24/$J$50</f>
        <v>0</v>
      </c>
      <c r="J24" s="78">
        <v>0</v>
      </c>
      <c r="K24" s="1">
        <f>+M23*(C24)*(D24/365)</f>
        <v>7746.5753424657541</v>
      </c>
      <c r="L24" s="4">
        <f>+K24+J24</f>
        <v>7746.5753424657541</v>
      </c>
      <c r="M24" s="1">
        <f>+M23-J24</f>
        <v>1500000</v>
      </c>
      <c r="N24" s="66"/>
      <c r="O24" s="66"/>
      <c r="P24" s="36">
        <f>+L24</f>
        <v>7746.5753424657541</v>
      </c>
      <c r="Q24" s="66"/>
      <c r="R24" s="40">
        <f>+H24</f>
        <v>44435</v>
      </c>
      <c r="S24" s="41"/>
      <c r="V24" s="42">
        <f>+D24</f>
        <v>29</v>
      </c>
      <c r="W24" s="43">
        <f t="shared" ref="W24:W46" si="2">+R24-R$23</f>
        <v>29</v>
      </c>
      <c r="X24" s="37">
        <f t="shared" ref="X24:X46" si="3">+L24</f>
        <v>7746.5753424657541</v>
      </c>
      <c r="Y24" s="37">
        <f t="shared" ref="Y24:Y49" si="4">+L24/(1+X$55)^(W24/365)</f>
        <v>7706.8061623740823</v>
      </c>
      <c r="Z24" s="43">
        <f t="shared" ref="Z24:Z49" si="5">+Y24/Y$50*W24</f>
        <v>0.14899825255003687</v>
      </c>
      <c r="AA24" s="43"/>
      <c r="AB24" s="42"/>
      <c r="AC24" s="44"/>
      <c r="AD24" s="60"/>
      <c r="AH24" s="44"/>
    </row>
    <row r="25" spans="3:34" x14ac:dyDescent="0.2">
      <c r="C25" s="38">
        <f>+C24</f>
        <v>6.5000000000000002E-2</v>
      </c>
      <c r="D25" s="39">
        <f t="shared" ref="D25:D46" si="6">+G25-G24</f>
        <v>31</v>
      </c>
      <c r="E25" s="34">
        <f t="shared" si="0"/>
        <v>2</v>
      </c>
      <c r="F25" s="34"/>
      <c r="G25" s="58">
        <v>44466</v>
      </c>
      <c r="H25" s="58">
        <f>+'FF RGA XII - VDFA'!H25</f>
        <v>44466</v>
      </c>
      <c r="I25" s="79">
        <f t="shared" si="1"/>
        <v>0</v>
      </c>
      <c r="J25" s="78">
        <v>0</v>
      </c>
      <c r="K25" s="1">
        <f t="shared" ref="K25:K46" si="7">+M24*(C25)*(D25/365)</f>
        <v>8280.8219178082181</v>
      </c>
      <c r="L25" s="4">
        <f>+K25+J25</f>
        <v>8280.8219178082181</v>
      </c>
      <c r="M25" s="1">
        <f>+M24-J25</f>
        <v>1500000</v>
      </c>
      <c r="N25" s="66"/>
      <c r="O25" s="66"/>
      <c r="P25" s="36">
        <f t="shared" ref="P25:P49" si="8">+L25</f>
        <v>8280.8219178082181</v>
      </c>
      <c r="Q25" s="66"/>
      <c r="R25" s="40">
        <f t="shared" ref="R25:R49" si="9">+H25</f>
        <v>44466</v>
      </c>
      <c r="S25" s="41"/>
      <c r="T25" s="45"/>
      <c r="V25" s="42">
        <f t="shared" ref="V25:V46" si="10">+D25</f>
        <v>31</v>
      </c>
      <c r="W25" s="43">
        <f t="shared" si="2"/>
        <v>60</v>
      </c>
      <c r="X25" s="37">
        <f t="shared" si="3"/>
        <v>8280.8219178082181</v>
      </c>
      <c r="Y25" s="37">
        <f t="shared" si="4"/>
        <v>8193.1076137189248</v>
      </c>
      <c r="Z25" s="43">
        <f t="shared" si="5"/>
        <v>0.32772430471915648</v>
      </c>
      <c r="AA25" s="43"/>
      <c r="AB25" s="42"/>
      <c r="AC25" s="44"/>
      <c r="AD25" s="60"/>
      <c r="AH25" s="44"/>
    </row>
    <row r="26" spans="3:34" ht="14.45" customHeight="1" x14ac:dyDescent="0.2">
      <c r="C26" s="38">
        <f t="shared" ref="C26:C46" si="11">+C25</f>
        <v>6.5000000000000002E-2</v>
      </c>
      <c r="D26" s="39">
        <f t="shared" si="6"/>
        <v>30</v>
      </c>
      <c r="E26" s="34">
        <f t="shared" si="0"/>
        <v>3</v>
      </c>
      <c r="F26" s="34"/>
      <c r="G26" s="58">
        <v>44496</v>
      </c>
      <c r="H26" s="58">
        <f>+'FF RGA XII - VDFA'!H26</f>
        <v>44496</v>
      </c>
      <c r="I26" s="79">
        <f t="shared" si="1"/>
        <v>0</v>
      </c>
      <c r="J26" s="78">
        <v>0</v>
      </c>
      <c r="K26" s="1">
        <f t="shared" si="7"/>
        <v>8013.6986301369861</v>
      </c>
      <c r="L26" s="4">
        <f t="shared" ref="L26:L46" si="12">+K26+J26</f>
        <v>8013.6986301369861</v>
      </c>
      <c r="M26" s="1">
        <f t="shared" ref="M26:M46" si="13">+M25-J26</f>
        <v>1500000</v>
      </c>
      <c r="N26" s="66"/>
      <c r="O26" s="66"/>
      <c r="P26" s="36">
        <f t="shared" si="8"/>
        <v>8013.6986301369861</v>
      </c>
      <c r="Q26" s="66"/>
      <c r="R26" s="40">
        <f t="shared" si="9"/>
        <v>44496</v>
      </c>
      <c r="S26" s="41"/>
      <c r="T26" s="45"/>
      <c r="V26" s="42">
        <f t="shared" si="10"/>
        <v>30</v>
      </c>
      <c r="W26" s="43">
        <f t="shared" si="2"/>
        <v>90</v>
      </c>
      <c r="X26" s="37">
        <f>+L26</f>
        <v>8013.6986301369861</v>
      </c>
      <c r="Y26" s="37">
        <f t="shared" si="4"/>
        <v>7886.7091893784509</v>
      </c>
      <c r="Z26" s="43">
        <f t="shared" si="5"/>
        <v>0.47320255160874763</v>
      </c>
      <c r="AA26" s="43"/>
      <c r="AB26" s="42"/>
      <c r="AC26" s="44"/>
      <c r="AD26" s="60"/>
      <c r="AH26" s="44"/>
    </row>
    <row r="27" spans="3:34" x14ac:dyDescent="0.2">
      <c r="C27" s="38">
        <f t="shared" si="11"/>
        <v>6.5000000000000002E-2</v>
      </c>
      <c r="D27" s="39">
        <f t="shared" si="6"/>
        <v>31</v>
      </c>
      <c r="E27" s="34">
        <f t="shared" si="0"/>
        <v>4</v>
      </c>
      <c r="F27" s="34"/>
      <c r="G27" s="58">
        <v>44527</v>
      </c>
      <c r="H27" s="58">
        <f>+'FF RGA XII - VDFA'!H27</f>
        <v>44529</v>
      </c>
      <c r="I27" s="79">
        <f t="shared" si="1"/>
        <v>0</v>
      </c>
      <c r="J27" s="78">
        <v>0</v>
      </c>
      <c r="K27" s="1">
        <f t="shared" si="7"/>
        <v>8280.8219178082181</v>
      </c>
      <c r="L27" s="4">
        <f t="shared" si="12"/>
        <v>8280.8219178082181</v>
      </c>
      <c r="M27" s="1">
        <f t="shared" si="13"/>
        <v>1500000</v>
      </c>
      <c r="N27" s="66"/>
      <c r="O27" s="66"/>
      <c r="P27" s="36">
        <f t="shared" si="8"/>
        <v>8280.8219178082181</v>
      </c>
      <c r="Q27" s="66"/>
      <c r="R27" s="40">
        <f t="shared" si="9"/>
        <v>44529</v>
      </c>
      <c r="S27" s="41"/>
      <c r="T27" s="45"/>
      <c r="V27" s="42">
        <f t="shared" si="10"/>
        <v>31</v>
      </c>
      <c r="W27" s="43">
        <f t="shared" si="2"/>
        <v>123</v>
      </c>
      <c r="X27" s="37">
        <f t="shared" si="3"/>
        <v>8280.8219178082181</v>
      </c>
      <c r="Y27" s="37">
        <f t="shared" si="4"/>
        <v>8102.0073726930868</v>
      </c>
      <c r="Z27" s="43">
        <f t="shared" si="5"/>
        <v>0.66436460490626803</v>
      </c>
      <c r="AA27" s="43"/>
      <c r="AB27" s="42"/>
      <c r="AC27" s="44"/>
      <c r="AD27" s="60"/>
      <c r="AH27" s="44"/>
    </row>
    <row r="28" spans="3:34" x14ac:dyDescent="0.2">
      <c r="C28" s="38">
        <f t="shared" si="11"/>
        <v>6.5000000000000002E-2</v>
      </c>
      <c r="D28" s="39">
        <f t="shared" si="6"/>
        <v>30</v>
      </c>
      <c r="E28" s="34">
        <f t="shared" si="0"/>
        <v>5</v>
      </c>
      <c r="F28" s="34"/>
      <c r="G28" s="58">
        <v>44557</v>
      </c>
      <c r="H28" s="58">
        <f>+'FF RGA XII - VDFA'!H28</f>
        <v>44557</v>
      </c>
      <c r="I28" s="79">
        <f t="shared" si="1"/>
        <v>0</v>
      </c>
      <c r="J28" s="78">
        <v>0</v>
      </c>
      <c r="K28" s="1">
        <f t="shared" si="7"/>
        <v>8013.6986301369861</v>
      </c>
      <c r="L28" s="4">
        <f t="shared" si="12"/>
        <v>8013.6986301369861</v>
      </c>
      <c r="M28" s="1">
        <f t="shared" si="13"/>
        <v>1500000</v>
      </c>
      <c r="N28" s="66"/>
      <c r="O28" s="66"/>
      <c r="P28" s="36">
        <f t="shared" si="8"/>
        <v>8013.6986301369861</v>
      </c>
      <c r="Q28" s="66"/>
      <c r="R28" s="40">
        <f t="shared" si="9"/>
        <v>44557</v>
      </c>
      <c r="S28" s="41"/>
      <c r="T28" s="45"/>
      <c r="V28" s="42">
        <f t="shared" si="10"/>
        <v>30</v>
      </c>
      <c r="W28" s="43">
        <f t="shared" si="2"/>
        <v>151</v>
      </c>
      <c r="X28" s="37">
        <f t="shared" si="3"/>
        <v>8013.6986301369861</v>
      </c>
      <c r="Y28" s="37">
        <f t="shared" si="4"/>
        <v>7801.7847051586177</v>
      </c>
      <c r="Z28" s="43">
        <f t="shared" si="5"/>
        <v>0.7853796607276573</v>
      </c>
      <c r="AA28" s="43"/>
      <c r="AB28" s="42"/>
      <c r="AC28" s="44"/>
      <c r="AD28" s="60"/>
      <c r="AH28" s="44"/>
    </row>
    <row r="29" spans="3:34" x14ac:dyDescent="0.2">
      <c r="C29" s="38">
        <f>+C28</f>
        <v>6.5000000000000002E-2</v>
      </c>
      <c r="D29" s="39">
        <f t="shared" si="6"/>
        <v>31</v>
      </c>
      <c r="E29" s="34">
        <f t="shared" si="0"/>
        <v>6</v>
      </c>
      <c r="F29" s="34"/>
      <c r="G29" s="58">
        <v>44588</v>
      </c>
      <c r="H29" s="58">
        <f>+'FF RGA XII - VDFA'!H29</f>
        <v>44588</v>
      </c>
      <c r="I29" s="79">
        <f t="shared" si="1"/>
        <v>0</v>
      </c>
      <c r="J29" s="78">
        <v>0</v>
      </c>
      <c r="K29" s="1">
        <f t="shared" si="7"/>
        <v>8280.8219178082181</v>
      </c>
      <c r="L29" s="4">
        <f t="shared" si="12"/>
        <v>8280.8219178082181</v>
      </c>
      <c r="M29" s="1">
        <f t="shared" si="13"/>
        <v>1500000</v>
      </c>
      <c r="N29" s="66"/>
      <c r="O29" s="66"/>
      <c r="P29" s="36">
        <f t="shared" si="8"/>
        <v>8280.8219178082181</v>
      </c>
      <c r="Q29" s="66"/>
      <c r="R29" s="40">
        <f t="shared" si="9"/>
        <v>44588</v>
      </c>
      <c r="S29" s="41"/>
      <c r="T29" s="45"/>
      <c r="V29" s="42">
        <f t="shared" si="10"/>
        <v>31</v>
      </c>
      <c r="W29" s="43">
        <f t="shared" si="2"/>
        <v>182</v>
      </c>
      <c r="X29" s="37">
        <f t="shared" si="3"/>
        <v>8280.8219178082181</v>
      </c>
      <c r="Y29" s="37">
        <f t="shared" si="4"/>
        <v>8017.6100160859332</v>
      </c>
      <c r="Z29" s="43">
        <f t="shared" si="5"/>
        <v>0.97280334912423361</v>
      </c>
      <c r="AA29" s="43"/>
      <c r="AB29" s="42"/>
      <c r="AC29" s="44"/>
      <c r="AD29" s="60"/>
      <c r="AH29" s="44"/>
    </row>
    <row r="30" spans="3:34" x14ac:dyDescent="0.2">
      <c r="C30" s="38">
        <f t="shared" si="11"/>
        <v>6.5000000000000002E-2</v>
      </c>
      <c r="D30" s="39">
        <f t="shared" si="6"/>
        <v>31</v>
      </c>
      <c r="E30" s="34">
        <f t="shared" si="0"/>
        <v>7</v>
      </c>
      <c r="F30" s="34"/>
      <c r="G30" s="58">
        <v>44619</v>
      </c>
      <c r="H30" s="58">
        <f>+'FF RGA XII - VDFA'!H30</f>
        <v>44620</v>
      </c>
      <c r="I30" s="79">
        <f t="shared" si="1"/>
        <v>0</v>
      </c>
      <c r="J30" s="78">
        <v>0</v>
      </c>
      <c r="K30" s="1">
        <f t="shared" si="7"/>
        <v>8280.8219178082181</v>
      </c>
      <c r="L30" s="4">
        <f t="shared" si="12"/>
        <v>8280.8219178082181</v>
      </c>
      <c r="M30" s="1">
        <f t="shared" si="13"/>
        <v>1500000</v>
      </c>
      <c r="N30" s="66"/>
      <c r="O30" s="66"/>
      <c r="P30" s="36">
        <f t="shared" si="8"/>
        <v>8280.8219178082181</v>
      </c>
      <c r="Q30" s="66"/>
      <c r="R30" s="40">
        <f t="shared" si="9"/>
        <v>44620</v>
      </c>
      <c r="S30" s="41"/>
      <c r="T30" s="45"/>
      <c r="V30" s="42">
        <f t="shared" si="10"/>
        <v>31</v>
      </c>
      <c r="W30" s="43">
        <f t="shared" si="2"/>
        <v>214</v>
      </c>
      <c r="X30" s="37">
        <f t="shared" si="3"/>
        <v>8280.8219178082181</v>
      </c>
      <c r="Y30" s="37">
        <f t="shared" si="4"/>
        <v>7972.2034895161387</v>
      </c>
      <c r="Z30" s="43">
        <f t="shared" si="5"/>
        <v>1.1373676984290078</v>
      </c>
      <c r="AA30" s="43"/>
      <c r="AB30" s="42"/>
      <c r="AC30" s="44"/>
      <c r="AD30" s="60"/>
      <c r="AH30" s="44"/>
    </row>
    <row r="31" spans="3:34" x14ac:dyDescent="0.2">
      <c r="C31" s="38">
        <f t="shared" si="11"/>
        <v>6.5000000000000002E-2</v>
      </c>
      <c r="D31" s="39">
        <f t="shared" si="6"/>
        <v>28</v>
      </c>
      <c r="E31" s="34">
        <f t="shared" si="0"/>
        <v>8</v>
      </c>
      <c r="F31" s="34"/>
      <c r="G31" s="58">
        <v>44647</v>
      </c>
      <c r="H31" s="58">
        <f>+'FF RGA XII - VDFA'!H31</f>
        <v>44648</v>
      </c>
      <c r="I31" s="79">
        <f t="shared" si="1"/>
        <v>0</v>
      </c>
      <c r="J31" s="78">
        <v>0</v>
      </c>
      <c r="K31" s="1">
        <f t="shared" si="7"/>
        <v>7479.4520547945212</v>
      </c>
      <c r="L31" s="4">
        <f t="shared" si="12"/>
        <v>7479.4520547945212</v>
      </c>
      <c r="M31" s="1">
        <f t="shared" si="13"/>
        <v>1500000</v>
      </c>
      <c r="N31" s="66"/>
      <c r="O31" s="66"/>
      <c r="P31" s="36">
        <f t="shared" si="8"/>
        <v>7479.4520547945212</v>
      </c>
      <c r="Q31" s="66"/>
      <c r="R31" s="40">
        <f t="shared" si="9"/>
        <v>44648</v>
      </c>
      <c r="S31" s="41"/>
      <c r="T31" s="45"/>
      <c r="V31" s="42">
        <f t="shared" si="10"/>
        <v>28</v>
      </c>
      <c r="W31" s="43">
        <f t="shared" si="2"/>
        <v>242</v>
      </c>
      <c r="X31" s="37">
        <f t="shared" si="3"/>
        <v>7479.4520547945212</v>
      </c>
      <c r="Y31" s="37">
        <f t="shared" si="4"/>
        <v>7165.0046995158345</v>
      </c>
      <c r="Z31" s="43">
        <f t="shared" si="5"/>
        <v>1.1559540921229237</v>
      </c>
      <c r="AA31" s="43"/>
      <c r="AB31" s="42"/>
      <c r="AC31" s="44"/>
      <c r="AD31" s="60"/>
      <c r="AH31" s="44"/>
    </row>
    <row r="32" spans="3:34" x14ac:dyDescent="0.2">
      <c r="C32" s="38">
        <f t="shared" si="11"/>
        <v>6.5000000000000002E-2</v>
      </c>
      <c r="D32" s="39">
        <f t="shared" si="6"/>
        <v>31</v>
      </c>
      <c r="E32" s="34">
        <f t="shared" si="0"/>
        <v>9</v>
      </c>
      <c r="F32" s="34"/>
      <c r="G32" s="58">
        <v>44678</v>
      </c>
      <c r="H32" s="58">
        <f>+'FF RGA XII - VDFA'!H32</f>
        <v>44678</v>
      </c>
      <c r="I32" s="79">
        <f t="shared" si="1"/>
        <v>0</v>
      </c>
      <c r="J32" s="78">
        <v>0</v>
      </c>
      <c r="K32" s="1">
        <f t="shared" si="7"/>
        <v>8280.8219178082181</v>
      </c>
      <c r="L32" s="4">
        <f t="shared" si="12"/>
        <v>8280.8219178082181</v>
      </c>
      <c r="M32" s="1">
        <f t="shared" si="13"/>
        <v>1500000</v>
      </c>
      <c r="N32" s="66"/>
      <c r="O32" s="66"/>
      <c r="P32" s="36">
        <f t="shared" si="8"/>
        <v>8280.8219178082181</v>
      </c>
      <c r="Q32" s="66"/>
      <c r="R32" s="40">
        <f t="shared" si="9"/>
        <v>44678</v>
      </c>
      <c r="S32" s="41"/>
      <c r="T32" s="45"/>
      <c r="V32" s="42">
        <f t="shared" si="10"/>
        <v>31</v>
      </c>
      <c r="W32" s="43">
        <f t="shared" si="2"/>
        <v>272</v>
      </c>
      <c r="X32" s="37">
        <f t="shared" si="3"/>
        <v>8280.8219178082181</v>
      </c>
      <c r="Y32" s="37">
        <f t="shared" si="4"/>
        <v>7890.5585933716029</v>
      </c>
      <c r="Z32" s="43">
        <f t="shared" si="5"/>
        <v>1.4308212923420029</v>
      </c>
      <c r="AA32" s="43"/>
      <c r="AB32" s="42"/>
      <c r="AC32" s="44"/>
      <c r="AD32" s="60"/>
      <c r="AH32" s="44"/>
    </row>
    <row r="33" spans="3:34" x14ac:dyDescent="0.2">
      <c r="C33" s="38">
        <f t="shared" si="11"/>
        <v>6.5000000000000002E-2</v>
      </c>
      <c r="D33" s="39">
        <f t="shared" si="6"/>
        <v>30</v>
      </c>
      <c r="E33" s="34">
        <f t="shared" si="0"/>
        <v>10</v>
      </c>
      <c r="F33" s="34"/>
      <c r="G33" s="58">
        <v>44708</v>
      </c>
      <c r="H33" s="58">
        <f>+'FF RGA XII - VDFA'!H33</f>
        <v>44708</v>
      </c>
      <c r="I33" s="79">
        <f t="shared" si="1"/>
        <v>0</v>
      </c>
      <c r="J33" s="78">
        <v>0</v>
      </c>
      <c r="K33" s="1">
        <f t="shared" si="7"/>
        <v>8013.6986301369861</v>
      </c>
      <c r="L33" s="4">
        <f t="shared" si="12"/>
        <v>8013.6986301369861</v>
      </c>
      <c r="M33" s="1">
        <f t="shared" si="13"/>
        <v>1500000</v>
      </c>
      <c r="N33" s="66"/>
      <c r="O33" s="66"/>
      <c r="P33" s="36">
        <f t="shared" si="8"/>
        <v>8013.6986301369861</v>
      </c>
      <c r="Q33" s="66"/>
      <c r="R33" s="40">
        <f t="shared" si="9"/>
        <v>44708</v>
      </c>
      <c r="S33" s="41"/>
      <c r="T33" s="45"/>
      <c r="V33" s="42">
        <f t="shared" si="10"/>
        <v>30</v>
      </c>
      <c r="W33" s="43">
        <f t="shared" si="2"/>
        <v>302</v>
      </c>
      <c r="X33" s="37">
        <f t="shared" si="3"/>
        <v>8013.6986301369861</v>
      </c>
      <c r="Y33" s="37">
        <f t="shared" si="4"/>
        <v>7595.4746235080802</v>
      </c>
      <c r="Z33" s="43">
        <f t="shared" si="5"/>
        <v>1.5292222249947425</v>
      </c>
      <c r="AA33" s="43"/>
      <c r="AB33" s="42"/>
      <c r="AC33" s="44"/>
      <c r="AD33" s="60"/>
      <c r="AH33" s="44"/>
    </row>
    <row r="34" spans="3:34" x14ac:dyDescent="0.2">
      <c r="C34" s="38">
        <f t="shared" si="11"/>
        <v>6.5000000000000002E-2</v>
      </c>
      <c r="D34" s="39">
        <f t="shared" si="6"/>
        <v>31</v>
      </c>
      <c r="E34" s="34">
        <f t="shared" si="0"/>
        <v>11</v>
      </c>
      <c r="F34" s="34"/>
      <c r="G34" s="58">
        <v>44739</v>
      </c>
      <c r="H34" s="58">
        <f>+'FF RGA XII - VDFA'!H34</f>
        <v>44739</v>
      </c>
      <c r="I34" s="79">
        <f t="shared" si="1"/>
        <v>0</v>
      </c>
      <c r="J34" s="78">
        <v>0</v>
      </c>
      <c r="K34" s="1">
        <f t="shared" si="7"/>
        <v>8280.8219178082181</v>
      </c>
      <c r="L34" s="4">
        <f t="shared" si="12"/>
        <v>8280.8219178082181</v>
      </c>
      <c r="M34" s="1">
        <f t="shared" si="13"/>
        <v>1500000</v>
      </c>
      <c r="N34" s="66"/>
      <c r="O34" s="66"/>
      <c r="P34" s="36">
        <f t="shared" si="8"/>
        <v>8280.8219178082181</v>
      </c>
      <c r="Q34" s="66"/>
      <c r="R34" s="40">
        <f t="shared" si="9"/>
        <v>44739</v>
      </c>
      <c r="S34" s="41"/>
      <c r="T34" s="45"/>
      <c r="V34" s="42">
        <f t="shared" si="10"/>
        <v>31</v>
      </c>
      <c r="W34" s="43">
        <f t="shared" si="2"/>
        <v>333</v>
      </c>
      <c r="X34" s="37">
        <f t="shared" si="3"/>
        <v>8280.8219178082181</v>
      </c>
      <c r="Y34" s="37">
        <f t="shared" si="4"/>
        <v>7805.5926585744992</v>
      </c>
      <c r="Z34" s="43">
        <f t="shared" si="5"/>
        <v>1.732841571104526</v>
      </c>
      <c r="AA34" s="43"/>
      <c r="AB34" s="42"/>
      <c r="AC34" s="44"/>
      <c r="AD34" s="60"/>
      <c r="AH34" s="44"/>
    </row>
    <row r="35" spans="3:34" x14ac:dyDescent="0.2">
      <c r="C35" s="38">
        <f t="shared" si="11"/>
        <v>6.5000000000000002E-2</v>
      </c>
      <c r="D35" s="39">
        <f t="shared" si="6"/>
        <v>30</v>
      </c>
      <c r="E35" s="34">
        <f t="shared" si="0"/>
        <v>12</v>
      </c>
      <c r="F35" s="34"/>
      <c r="G35" s="58">
        <v>44769</v>
      </c>
      <c r="H35" s="58">
        <f>+'FF RGA XII - VDFA'!H35</f>
        <v>44769</v>
      </c>
      <c r="I35" s="79">
        <f t="shared" si="1"/>
        <v>0</v>
      </c>
      <c r="J35" s="78">
        <v>0</v>
      </c>
      <c r="K35" s="1">
        <f t="shared" si="7"/>
        <v>8013.6986301369861</v>
      </c>
      <c r="L35" s="4">
        <f t="shared" si="12"/>
        <v>8013.6986301369861</v>
      </c>
      <c r="M35" s="1">
        <f t="shared" si="13"/>
        <v>1500000</v>
      </c>
      <c r="N35" s="66"/>
      <c r="O35" s="66"/>
      <c r="P35" s="36">
        <f t="shared" si="8"/>
        <v>8013.6986301369861</v>
      </c>
      <c r="Q35" s="66"/>
      <c r="R35" s="40">
        <f t="shared" si="9"/>
        <v>44769</v>
      </c>
      <c r="S35" s="41"/>
      <c r="T35" s="45"/>
      <c r="V35" s="42">
        <f t="shared" si="10"/>
        <v>30</v>
      </c>
      <c r="W35" s="43">
        <f t="shared" si="2"/>
        <v>363</v>
      </c>
      <c r="X35" s="37">
        <f t="shared" si="3"/>
        <v>8013.6986301369861</v>
      </c>
      <c r="Y35" s="37">
        <f t="shared" si="4"/>
        <v>7513.6861678522073</v>
      </c>
      <c r="Z35" s="43">
        <f t="shared" si="5"/>
        <v>1.8183120535656614</v>
      </c>
      <c r="AA35" s="43"/>
      <c r="AB35" s="42"/>
      <c r="AC35" s="44"/>
      <c r="AD35" s="60"/>
      <c r="AH35" s="44"/>
    </row>
    <row r="36" spans="3:34" x14ac:dyDescent="0.2">
      <c r="C36" s="38">
        <f t="shared" si="11"/>
        <v>6.5000000000000002E-2</v>
      </c>
      <c r="D36" s="39">
        <f t="shared" si="6"/>
        <v>31</v>
      </c>
      <c r="E36" s="34">
        <f t="shared" si="0"/>
        <v>13</v>
      </c>
      <c r="F36" s="34"/>
      <c r="G36" s="58">
        <v>44800</v>
      </c>
      <c r="H36" s="58">
        <f>+'FF RGA XII - VDFA'!H36</f>
        <v>44802</v>
      </c>
      <c r="I36" s="79">
        <f t="shared" si="1"/>
        <v>0</v>
      </c>
      <c r="J36" s="78">
        <v>0</v>
      </c>
      <c r="K36" s="1">
        <f t="shared" si="7"/>
        <v>8280.8219178082181</v>
      </c>
      <c r="L36" s="4">
        <f t="shared" si="12"/>
        <v>8280.8219178082181</v>
      </c>
      <c r="M36" s="1">
        <f t="shared" si="13"/>
        <v>1500000</v>
      </c>
      <c r="N36" s="66"/>
      <c r="O36" s="66"/>
      <c r="P36" s="36">
        <f t="shared" si="8"/>
        <v>8280.8219178082181</v>
      </c>
      <c r="Q36" s="66"/>
      <c r="R36" s="40">
        <f t="shared" si="9"/>
        <v>44802</v>
      </c>
      <c r="S36" s="41"/>
      <c r="T36" s="45"/>
      <c r="V36" s="42">
        <f t="shared" si="10"/>
        <v>31</v>
      </c>
      <c r="W36" s="43">
        <f t="shared" si="2"/>
        <v>396</v>
      </c>
      <c r="X36" s="37">
        <f t="shared" si="3"/>
        <v>8280.8219178082181</v>
      </c>
      <c r="Y36" s="37">
        <f t="shared" si="4"/>
        <v>7718.8012472966884</v>
      </c>
      <c r="Z36" s="43">
        <f t="shared" si="5"/>
        <v>2.0377635303458561</v>
      </c>
      <c r="AA36" s="43"/>
      <c r="AB36" s="42"/>
      <c r="AC36" s="44"/>
      <c r="AD36" s="60"/>
      <c r="AH36" s="44"/>
    </row>
    <row r="37" spans="3:34" x14ac:dyDescent="0.2">
      <c r="C37" s="38">
        <f t="shared" si="11"/>
        <v>6.5000000000000002E-2</v>
      </c>
      <c r="D37" s="39">
        <f t="shared" si="6"/>
        <v>31</v>
      </c>
      <c r="E37" s="34">
        <f t="shared" si="0"/>
        <v>14</v>
      </c>
      <c r="F37" s="34"/>
      <c r="G37" s="58">
        <v>44831</v>
      </c>
      <c r="H37" s="58">
        <f>+'FF RGA XII - VDFA'!H37</f>
        <v>44831</v>
      </c>
      <c r="I37" s="79">
        <f t="shared" si="1"/>
        <v>0</v>
      </c>
      <c r="J37" s="78">
        <v>0</v>
      </c>
      <c r="K37" s="1">
        <f t="shared" si="7"/>
        <v>8280.8219178082181</v>
      </c>
      <c r="L37" s="4">
        <f t="shared" si="12"/>
        <v>8280.8219178082181</v>
      </c>
      <c r="M37" s="1">
        <f t="shared" si="13"/>
        <v>1500000</v>
      </c>
      <c r="N37" s="66"/>
      <c r="O37" s="66"/>
      <c r="P37" s="36">
        <f t="shared" si="8"/>
        <v>8280.8219178082181</v>
      </c>
      <c r="Q37" s="66"/>
      <c r="R37" s="40">
        <f t="shared" si="9"/>
        <v>44831</v>
      </c>
      <c r="S37" s="41"/>
      <c r="T37" s="45"/>
      <c r="V37" s="42">
        <f t="shared" si="10"/>
        <v>31</v>
      </c>
      <c r="W37" s="43">
        <f t="shared" si="2"/>
        <v>425</v>
      </c>
      <c r="X37" s="37">
        <f t="shared" si="3"/>
        <v>8280.8219178082181</v>
      </c>
      <c r="Y37" s="37">
        <f t="shared" si="4"/>
        <v>7679.1746531793124</v>
      </c>
      <c r="Z37" s="43">
        <f t="shared" si="5"/>
        <v>2.1757661528654233</v>
      </c>
      <c r="AA37" s="43"/>
      <c r="AB37" s="42"/>
      <c r="AC37" s="44"/>
      <c r="AD37" s="60"/>
      <c r="AH37" s="44"/>
    </row>
    <row r="38" spans="3:34" x14ac:dyDescent="0.2">
      <c r="C38" s="38">
        <f t="shared" si="11"/>
        <v>6.5000000000000002E-2</v>
      </c>
      <c r="D38" s="39">
        <f t="shared" si="6"/>
        <v>30</v>
      </c>
      <c r="E38" s="34">
        <f t="shared" si="0"/>
        <v>15</v>
      </c>
      <c r="F38" s="34"/>
      <c r="G38" s="58">
        <v>44861</v>
      </c>
      <c r="H38" s="58">
        <f>+'FF RGA XII - VDFA'!H38</f>
        <v>44861</v>
      </c>
      <c r="I38" s="79">
        <f t="shared" si="1"/>
        <v>0</v>
      </c>
      <c r="J38" s="78">
        <v>0</v>
      </c>
      <c r="K38" s="1">
        <f t="shared" si="7"/>
        <v>8013.6986301369861</v>
      </c>
      <c r="L38" s="4">
        <f t="shared" si="12"/>
        <v>8013.6986301369861</v>
      </c>
      <c r="M38" s="1">
        <f t="shared" si="13"/>
        <v>1500000</v>
      </c>
      <c r="N38" s="66"/>
      <c r="O38" s="66"/>
      <c r="P38" s="36">
        <f t="shared" si="8"/>
        <v>8013.6986301369861</v>
      </c>
      <c r="Q38" s="66"/>
      <c r="R38" s="40">
        <f t="shared" si="9"/>
        <v>44861</v>
      </c>
      <c r="S38" s="41"/>
      <c r="T38" s="45"/>
      <c r="V38" s="42">
        <f t="shared" si="10"/>
        <v>30</v>
      </c>
      <c r="W38" s="43">
        <f t="shared" si="2"/>
        <v>455</v>
      </c>
      <c r="X38" s="37">
        <f t="shared" si="3"/>
        <v>8013.6986301369861</v>
      </c>
      <c r="Y38" s="37">
        <f t="shared" si="4"/>
        <v>7391.9958286232113</v>
      </c>
      <c r="Z38" s="43">
        <f t="shared" si="5"/>
        <v>2.2422387358482214</v>
      </c>
      <c r="AA38" s="43"/>
      <c r="AB38" s="42"/>
      <c r="AC38" s="44"/>
      <c r="AD38" s="60"/>
      <c r="AH38" s="44"/>
    </row>
    <row r="39" spans="3:34" x14ac:dyDescent="0.2">
      <c r="C39" s="38">
        <f t="shared" si="11"/>
        <v>6.5000000000000002E-2</v>
      </c>
      <c r="D39" s="39">
        <f t="shared" si="6"/>
        <v>31</v>
      </c>
      <c r="E39" s="34">
        <f t="shared" si="0"/>
        <v>16</v>
      </c>
      <c r="F39" s="34"/>
      <c r="G39" s="58">
        <v>44892</v>
      </c>
      <c r="H39" s="58">
        <f>+'FF RGA XII - VDFA'!H39</f>
        <v>44893</v>
      </c>
      <c r="I39" s="79">
        <f t="shared" si="1"/>
        <v>0</v>
      </c>
      <c r="J39" s="78">
        <v>0</v>
      </c>
      <c r="K39" s="1">
        <f t="shared" si="7"/>
        <v>8280.8219178082181</v>
      </c>
      <c r="L39" s="4">
        <f t="shared" si="12"/>
        <v>8280.8219178082181</v>
      </c>
      <c r="M39" s="1">
        <f t="shared" si="13"/>
        <v>1500000</v>
      </c>
      <c r="N39" s="66"/>
      <c r="O39" s="66"/>
      <c r="P39" s="36">
        <f t="shared" si="8"/>
        <v>8280.8219178082181</v>
      </c>
      <c r="Q39" s="66"/>
      <c r="R39" s="40">
        <f t="shared" si="9"/>
        <v>44893</v>
      </c>
      <c r="S39" s="41"/>
      <c r="T39" s="45"/>
      <c r="V39" s="42">
        <f t="shared" si="10"/>
        <v>31</v>
      </c>
      <c r="W39" s="43">
        <f t="shared" si="2"/>
        <v>487</v>
      </c>
      <c r="X39" s="37">
        <f t="shared" si="3"/>
        <v>8280.8219178082181</v>
      </c>
      <c r="Y39" s="37">
        <f t="shared" si="4"/>
        <v>7595.1367862216384</v>
      </c>
      <c r="Z39" s="43">
        <f t="shared" si="5"/>
        <v>2.4658877445420915</v>
      </c>
      <c r="AA39" s="43"/>
      <c r="AB39" s="42"/>
      <c r="AC39" s="44"/>
      <c r="AD39" s="60"/>
      <c r="AH39" s="44"/>
    </row>
    <row r="40" spans="3:34" x14ac:dyDescent="0.2">
      <c r="C40" s="38">
        <f t="shared" si="11"/>
        <v>6.5000000000000002E-2</v>
      </c>
      <c r="D40" s="39">
        <f t="shared" si="6"/>
        <v>30</v>
      </c>
      <c r="E40" s="34">
        <f t="shared" si="0"/>
        <v>17</v>
      </c>
      <c r="F40" s="34"/>
      <c r="G40" s="58">
        <v>44922</v>
      </c>
      <c r="H40" s="58">
        <f>+'FF RGA XII - VDFA'!H40</f>
        <v>44922</v>
      </c>
      <c r="I40" s="79">
        <f t="shared" si="1"/>
        <v>0</v>
      </c>
      <c r="J40" s="78">
        <v>0</v>
      </c>
      <c r="K40" s="1">
        <f t="shared" si="7"/>
        <v>8013.6986301369861</v>
      </c>
      <c r="L40" s="4">
        <f t="shared" si="12"/>
        <v>8013.6986301369861</v>
      </c>
      <c r="M40" s="1">
        <f t="shared" si="13"/>
        <v>1500000</v>
      </c>
      <c r="N40" s="66"/>
      <c r="O40" s="66"/>
      <c r="P40" s="36">
        <f t="shared" si="8"/>
        <v>8013.6986301369861</v>
      </c>
      <c r="Q40" s="66"/>
      <c r="R40" s="40">
        <f t="shared" si="9"/>
        <v>44922</v>
      </c>
      <c r="S40" s="41"/>
      <c r="T40" s="45"/>
      <c r="V40" s="42">
        <f t="shared" si="10"/>
        <v>30</v>
      </c>
      <c r="W40" s="43">
        <f t="shared" si="2"/>
        <v>516</v>
      </c>
      <c r="X40" s="37">
        <f t="shared" si="3"/>
        <v>8013.6986301369861</v>
      </c>
      <c r="Y40" s="37">
        <f t="shared" si="4"/>
        <v>7312.3984429421935</v>
      </c>
      <c r="Z40" s="43">
        <f t="shared" si="5"/>
        <v>2.5154650656800253</v>
      </c>
      <c r="AA40" s="43"/>
      <c r="AB40" s="42"/>
      <c r="AC40" s="44"/>
      <c r="AD40" s="60"/>
      <c r="AH40" s="44"/>
    </row>
    <row r="41" spans="3:34" x14ac:dyDescent="0.2">
      <c r="C41" s="38">
        <f t="shared" si="11"/>
        <v>6.5000000000000002E-2</v>
      </c>
      <c r="D41" s="39">
        <f t="shared" si="6"/>
        <v>31</v>
      </c>
      <c r="E41" s="34">
        <f t="shared" si="0"/>
        <v>18</v>
      </c>
      <c r="F41" s="34"/>
      <c r="G41" s="58">
        <v>44953</v>
      </c>
      <c r="H41" s="58">
        <f>+'FF RGA XII - VDFA'!H41</f>
        <v>44953</v>
      </c>
      <c r="I41" s="79">
        <f t="shared" si="1"/>
        <v>0</v>
      </c>
      <c r="J41" s="78">
        <v>0</v>
      </c>
      <c r="K41" s="1">
        <f t="shared" si="7"/>
        <v>8280.8219178082181</v>
      </c>
      <c r="L41" s="4">
        <f t="shared" si="12"/>
        <v>8280.8219178082181</v>
      </c>
      <c r="M41" s="1">
        <f t="shared" si="13"/>
        <v>1500000</v>
      </c>
      <c r="N41" s="66"/>
      <c r="O41" s="66"/>
      <c r="P41" s="36">
        <f t="shared" si="8"/>
        <v>8280.8219178082181</v>
      </c>
      <c r="Q41" s="66"/>
      <c r="R41" s="40">
        <f t="shared" si="9"/>
        <v>44953</v>
      </c>
      <c r="S41" s="41"/>
      <c r="T41" s="45"/>
      <c r="V41" s="42">
        <f t="shared" si="10"/>
        <v>31</v>
      </c>
      <c r="W41" s="43">
        <f t="shared" si="2"/>
        <v>547</v>
      </c>
      <c r="X41" s="37">
        <f t="shared" si="3"/>
        <v>8280.8219178082181</v>
      </c>
      <c r="Y41" s="37">
        <f t="shared" si="4"/>
        <v>7514.6855768756504</v>
      </c>
      <c r="Z41" s="43">
        <f t="shared" si="5"/>
        <v>2.7403553417921622</v>
      </c>
      <c r="AA41" s="43"/>
      <c r="AB41" s="42"/>
      <c r="AC41" s="44"/>
      <c r="AD41" s="60"/>
      <c r="AH41" s="44"/>
    </row>
    <row r="42" spans="3:34" x14ac:dyDescent="0.2">
      <c r="C42" s="38">
        <f t="shared" si="11"/>
        <v>6.5000000000000002E-2</v>
      </c>
      <c r="D42" s="39">
        <f t="shared" si="6"/>
        <v>31</v>
      </c>
      <c r="E42" s="34">
        <f t="shared" si="0"/>
        <v>19</v>
      </c>
      <c r="F42" s="34"/>
      <c r="G42" s="58">
        <v>44984</v>
      </c>
      <c r="H42" s="58">
        <f>+'FF RGA XII - VDFA'!H42</f>
        <v>44984</v>
      </c>
      <c r="I42" s="79">
        <f t="shared" si="1"/>
        <v>0</v>
      </c>
      <c r="J42" s="78">
        <v>0</v>
      </c>
      <c r="K42" s="1">
        <f t="shared" si="7"/>
        <v>8280.8219178082181</v>
      </c>
      <c r="L42" s="4">
        <f t="shared" si="12"/>
        <v>8280.8219178082181</v>
      </c>
      <c r="M42" s="1">
        <f t="shared" si="13"/>
        <v>1500000</v>
      </c>
      <c r="N42" s="66"/>
      <c r="O42" s="66"/>
      <c r="P42" s="36">
        <f t="shared" si="8"/>
        <v>8280.8219178082181</v>
      </c>
      <c r="Q42" s="66"/>
      <c r="R42" s="40">
        <f t="shared" si="9"/>
        <v>44984</v>
      </c>
      <c r="S42" s="41"/>
      <c r="T42" s="45"/>
      <c r="V42" s="42">
        <f t="shared" si="10"/>
        <v>31</v>
      </c>
      <c r="W42" s="43">
        <f t="shared" si="2"/>
        <v>578</v>
      </c>
      <c r="X42" s="37">
        <f t="shared" si="3"/>
        <v>8280.8219178082181</v>
      </c>
      <c r="Y42" s="37">
        <f t="shared" si="4"/>
        <v>7473.4535782509265</v>
      </c>
      <c r="Z42" s="43">
        <f t="shared" si="5"/>
        <v>2.8797707803166874</v>
      </c>
      <c r="AA42" s="43"/>
      <c r="AB42" s="42"/>
      <c r="AC42" s="44"/>
      <c r="AD42" s="60"/>
      <c r="AH42" s="44"/>
    </row>
    <row r="43" spans="3:34" x14ac:dyDescent="0.2">
      <c r="C43" s="38">
        <f t="shared" si="11"/>
        <v>6.5000000000000002E-2</v>
      </c>
      <c r="D43" s="39">
        <f t="shared" si="6"/>
        <v>28</v>
      </c>
      <c r="E43" s="34">
        <f t="shared" si="0"/>
        <v>20</v>
      </c>
      <c r="F43" s="34"/>
      <c r="G43" s="58">
        <v>45012</v>
      </c>
      <c r="H43" s="58">
        <f>+'FF RGA XII - VDFA'!H43</f>
        <v>45012</v>
      </c>
      <c r="I43" s="79">
        <f t="shared" si="1"/>
        <v>0</v>
      </c>
      <c r="J43" s="78">
        <v>0</v>
      </c>
      <c r="K43" s="1">
        <f t="shared" si="7"/>
        <v>7479.4520547945212</v>
      </c>
      <c r="L43" s="4">
        <f t="shared" si="12"/>
        <v>7479.4520547945212</v>
      </c>
      <c r="M43" s="1">
        <f t="shared" si="13"/>
        <v>1500000</v>
      </c>
      <c r="N43" s="66"/>
      <c r="O43" s="66"/>
      <c r="P43" s="36">
        <f t="shared" si="8"/>
        <v>7479.4520547945212</v>
      </c>
      <c r="Q43" s="66"/>
      <c r="R43" s="40">
        <f t="shared" si="9"/>
        <v>45012</v>
      </c>
      <c r="S43" s="41"/>
      <c r="T43" s="45"/>
      <c r="V43" s="42">
        <f t="shared" si="10"/>
        <v>28</v>
      </c>
      <c r="W43" s="43">
        <f t="shared" si="2"/>
        <v>606</v>
      </c>
      <c r="X43" s="37">
        <f t="shared" si="3"/>
        <v>7479.4520547945212</v>
      </c>
      <c r="Y43" s="37">
        <f t="shared" si="4"/>
        <v>6716.7540417400069</v>
      </c>
      <c r="Z43" s="43">
        <f t="shared" si="5"/>
        <v>2.713568634273877</v>
      </c>
      <c r="AA43" s="43"/>
      <c r="AB43" s="42"/>
      <c r="AC43" s="44"/>
      <c r="AD43" s="60"/>
      <c r="AH43" s="44"/>
    </row>
    <row r="44" spans="3:34" x14ac:dyDescent="0.2">
      <c r="C44" s="38">
        <f t="shared" si="11"/>
        <v>6.5000000000000002E-2</v>
      </c>
      <c r="D44" s="39">
        <f t="shared" si="6"/>
        <v>31</v>
      </c>
      <c r="E44" s="34">
        <f t="shared" si="0"/>
        <v>21</v>
      </c>
      <c r="F44" s="34"/>
      <c r="G44" s="58">
        <v>45043</v>
      </c>
      <c r="H44" s="58">
        <f>+'FF RGA XII - VDFA'!H44</f>
        <v>45043</v>
      </c>
      <c r="I44" s="79">
        <f t="shared" si="1"/>
        <v>0</v>
      </c>
      <c r="J44" s="78">
        <v>0</v>
      </c>
      <c r="K44" s="1">
        <f t="shared" si="7"/>
        <v>8280.8219178082181</v>
      </c>
      <c r="L44" s="4">
        <f t="shared" si="12"/>
        <v>8280.8219178082181</v>
      </c>
      <c r="M44" s="1">
        <f t="shared" si="13"/>
        <v>1500000</v>
      </c>
      <c r="N44" s="66"/>
      <c r="O44" s="66"/>
      <c r="P44" s="36">
        <f t="shared" si="8"/>
        <v>8280.8219178082181</v>
      </c>
      <c r="Q44" s="66"/>
      <c r="R44" s="40">
        <f t="shared" si="9"/>
        <v>45043</v>
      </c>
      <c r="S44" s="41"/>
      <c r="T44" s="45"/>
      <c r="V44" s="42">
        <f t="shared" si="10"/>
        <v>31</v>
      </c>
      <c r="W44" s="43">
        <f t="shared" si="2"/>
        <v>637</v>
      </c>
      <c r="X44" s="37">
        <f t="shared" si="3"/>
        <v>8280.8219178082181</v>
      </c>
      <c r="Y44" s="37">
        <f t="shared" si="4"/>
        <v>7395.6037692200825</v>
      </c>
      <c r="Z44" s="43">
        <f t="shared" si="5"/>
        <v>3.140666402295111</v>
      </c>
      <c r="AA44" s="43"/>
      <c r="AB44" s="42"/>
      <c r="AC44" s="44"/>
      <c r="AD44" s="60"/>
      <c r="AH44" s="44"/>
    </row>
    <row r="45" spans="3:34" x14ac:dyDescent="0.2">
      <c r="C45" s="38">
        <f t="shared" si="11"/>
        <v>6.5000000000000002E-2</v>
      </c>
      <c r="D45" s="39">
        <f t="shared" si="6"/>
        <v>30</v>
      </c>
      <c r="E45" s="34">
        <f t="shared" si="0"/>
        <v>22</v>
      </c>
      <c r="F45" s="34"/>
      <c r="G45" s="58">
        <v>45073</v>
      </c>
      <c r="H45" s="58">
        <f>+'FF RGA XII - VDFA'!H45</f>
        <v>45075</v>
      </c>
      <c r="I45" s="79">
        <f t="shared" si="1"/>
        <v>0</v>
      </c>
      <c r="J45" s="78">
        <v>0</v>
      </c>
      <c r="K45" s="1">
        <f t="shared" si="7"/>
        <v>8013.6986301369861</v>
      </c>
      <c r="L45" s="4">
        <f t="shared" si="12"/>
        <v>8013.6986301369861</v>
      </c>
      <c r="M45" s="1">
        <f t="shared" si="13"/>
        <v>1500000</v>
      </c>
      <c r="N45" s="66"/>
      <c r="O45" s="66"/>
      <c r="P45" s="36">
        <f t="shared" si="8"/>
        <v>8013.6986301369861</v>
      </c>
      <c r="Q45" s="66"/>
      <c r="R45" s="40">
        <f t="shared" si="9"/>
        <v>45075</v>
      </c>
      <c r="S45" s="41"/>
      <c r="T45" s="45"/>
      <c r="V45" s="42">
        <f t="shared" si="10"/>
        <v>30</v>
      </c>
      <c r="W45" s="43">
        <f t="shared" si="2"/>
        <v>669</v>
      </c>
      <c r="X45" s="37">
        <f t="shared" si="3"/>
        <v>8013.6986301369861</v>
      </c>
      <c r="Y45" s="37">
        <f t="shared" si="4"/>
        <v>7116.5031109661313</v>
      </c>
      <c r="Z45" s="43">
        <f t="shared" si="5"/>
        <v>3.1739603891411878</v>
      </c>
      <c r="AA45" s="43"/>
      <c r="AB45" s="42"/>
      <c r="AC45" s="44"/>
      <c r="AD45" s="60"/>
      <c r="AH45" s="44"/>
    </row>
    <row r="46" spans="3:34" x14ac:dyDescent="0.2">
      <c r="C46" s="38">
        <f t="shared" si="11"/>
        <v>6.5000000000000002E-2</v>
      </c>
      <c r="D46" s="39">
        <f t="shared" si="6"/>
        <v>31</v>
      </c>
      <c r="E46" s="34">
        <f t="shared" si="0"/>
        <v>23</v>
      </c>
      <c r="F46" s="34"/>
      <c r="G46" s="58">
        <v>45104</v>
      </c>
      <c r="H46" s="58">
        <f>+'FF RGA XII - VDFA'!H46</f>
        <v>45104</v>
      </c>
      <c r="I46" s="79">
        <f t="shared" si="1"/>
        <v>0</v>
      </c>
      <c r="J46" s="78">
        <v>0</v>
      </c>
      <c r="K46" s="1">
        <f t="shared" si="7"/>
        <v>8280.8219178082181</v>
      </c>
      <c r="L46" s="4">
        <f t="shared" si="12"/>
        <v>8280.8219178082181</v>
      </c>
      <c r="M46" s="1">
        <f t="shared" si="13"/>
        <v>1500000</v>
      </c>
      <c r="N46" s="66"/>
      <c r="O46" s="66"/>
      <c r="P46" s="36">
        <f t="shared" si="8"/>
        <v>8280.8219178082181</v>
      </c>
      <c r="Q46" s="66"/>
      <c r="R46" s="40">
        <f t="shared" si="9"/>
        <v>45104</v>
      </c>
      <c r="S46" s="41"/>
      <c r="T46" s="45"/>
      <c r="V46" s="42">
        <f t="shared" si="10"/>
        <v>31</v>
      </c>
      <c r="W46" s="43">
        <f t="shared" si="2"/>
        <v>698</v>
      </c>
      <c r="X46" s="37">
        <f t="shared" si="3"/>
        <v>8280.8219178082181</v>
      </c>
      <c r="Y46" s="37">
        <f t="shared" si="4"/>
        <v>7315.9675330518803</v>
      </c>
      <c r="Z46" s="43">
        <f t="shared" si="5"/>
        <v>3.4043635604835663</v>
      </c>
      <c r="AA46" s="43"/>
      <c r="AB46" s="42"/>
      <c r="AC46" s="44"/>
      <c r="AD46" s="60"/>
      <c r="AH46" s="44"/>
    </row>
    <row r="47" spans="3:34" x14ac:dyDescent="0.2">
      <c r="C47" s="38">
        <f>+C46</f>
        <v>6.5000000000000002E-2</v>
      </c>
      <c r="D47" s="39">
        <f>+G47-G46</f>
        <v>30</v>
      </c>
      <c r="E47" s="34">
        <f t="shared" si="0"/>
        <v>24</v>
      </c>
      <c r="F47" s="34"/>
      <c r="G47" s="58">
        <v>45134</v>
      </c>
      <c r="H47" s="58">
        <f>+'FF RGA XII - VDFA'!H47</f>
        <v>45134</v>
      </c>
      <c r="I47" s="79">
        <f t="shared" si="1"/>
        <v>0</v>
      </c>
      <c r="J47" s="78">
        <v>0</v>
      </c>
      <c r="K47" s="1">
        <f>+M46*(C47)*(D47/365)</f>
        <v>8013.6986301369861</v>
      </c>
      <c r="L47" s="4">
        <f>+K47+J47</f>
        <v>8013.6986301369861</v>
      </c>
      <c r="M47" s="1">
        <f>+M46-J47</f>
        <v>1500000</v>
      </c>
      <c r="N47" s="66"/>
      <c r="O47" s="66"/>
      <c r="P47" s="36">
        <f t="shared" si="8"/>
        <v>8013.6986301369861</v>
      </c>
      <c r="Q47" s="66"/>
      <c r="R47" s="40">
        <f t="shared" si="9"/>
        <v>45134</v>
      </c>
      <c r="S47" s="41"/>
      <c r="T47" s="45"/>
      <c r="V47" s="42">
        <f>+D47</f>
        <v>30</v>
      </c>
      <c r="W47" s="43">
        <f>+R47-R$23</f>
        <v>728</v>
      </c>
      <c r="X47" s="37">
        <f>+L47</f>
        <v>8013.6986301369861</v>
      </c>
      <c r="Y47" s="37">
        <f t="shared" si="4"/>
        <v>7042.3715996969086</v>
      </c>
      <c r="Z47" s="43">
        <f t="shared" si="5"/>
        <v>3.4178976848300278</v>
      </c>
      <c r="AA47" s="43"/>
      <c r="AB47" s="42"/>
      <c r="AC47" s="44"/>
      <c r="AD47" s="60"/>
      <c r="AH47" s="44"/>
    </row>
    <row r="48" spans="3:34" x14ac:dyDescent="0.2">
      <c r="C48" s="38">
        <f>+C47</f>
        <v>6.5000000000000002E-2</v>
      </c>
      <c r="D48" s="39">
        <f>+G48-G47</f>
        <v>31</v>
      </c>
      <c r="E48" s="34">
        <f t="shared" si="0"/>
        <v>25</v>
      </c>
      <c r="F48" s="34"/>
      <c r="G48" s="58">
        <v>45165</v>
      </c>
      <c r="H48" s="58">
        <f>+G48+1</f>
        <v>45166</v>
      </c>
      <c r="I48" s="79">
        <v>0.5</v>
      </c>
      <c r="J48" s="1">
        <f>+I48*$L$10</f>
        <v>750000</v>
      </c>
      <c r="K48" s="1">
        <f>+M47*(C48)*(D48/365)</f>
        <v>8280.8219178082181</v>
      </c>
      <c r="L48" s="4">
        <f>+K48+J48</f>
        <v>758280.82191780827</v>
      </c>
      <c r="M48" s="1">
        <f>+M47-J48</f>
        <v>750000</v>
      </c>
      <c r="N48" s="66"/>
      <c r="O48" s="66"/>
      <c r="P48" s="36">
        <f t="shared" si="8"/>
        <v>758280.82191780827</v>
      </c>
      <c r="Q48" s="66"/>
      <c r="R48" s="40">
        <f t="shared" si="9"/>
        <v>45166</v>
      </c>
      <c r="S48" s="41"/>
      <c r="T48" s="45"/>
      <c r="V48" s="42">
        <f>+D48</f>
        <v>31</v>
      </c>
      <c r="W48" s="43">
        <f>+R48-R$23</f>
        <v>760</v>
      </c>
      <c r="X48" s="37">
        <f>+L48</f>
        <v>758280.82191780827</v>
      </c>
      <c r="Y48" s="37">
        <f t="shared" si="4"/>
        <v>662596.9785597783</v>
      </c>
      <c r="Z48" s="43">
        <f t="shared" si="5"/>
        <v>335.71580264484237</v>
      </c>
      <c r="AA48" s="43"/>
      <c r="AB48" s="42"/>
      <c r="AC48" s="44"/>
      <c r="AD48" s="60"/>
      <c r="AH48" s="44"/>
    </row>
    <row r="49" spans="3:34" ht="13.5" thickBot="1" x14ac:dyDescent="0.25">
      <c r="C49" s="38">
        <f>+C48</f>
        <v>6.5000000000000002E-2</v>
      </c>
      <c r="D49" s="39">
        <f>+G49-G48</f>
        <v>31</v>
      </c>
      <c r="E49" s="34">
        <f t="shared" si="0"/>
        <v>26</v>
      </c>
      <c r="F49" s="34"/>
      <c r="G49" s="58">
        <v>45196</v>
      </c>
      <c r="H49" s="58">
        <f>+G49</f>
        <v>45196</v>
      </c>
      <c r="I49" s="79">
        <v>0.5</v>
      </c>
      <c r="J49" s="1">
        <f>+I49*$L$10</f>
        <v>750000</v>
      </c>
      <c r="K49" s="1">
        <f>+M48*(C49)*(D49/365)</f>
        <v>4140.4109589041091</v>
      </c>
      <c r="L49" s="4">
        <f>+K49+J49</f>
        <v>754140.41095890407</v>
      </c>
      <c r="M49" s="6">
        <f>+M48-J49</f>
        <v>0</v>
      </c>
      <c r="N49" s="66"/>
      <c r="O49" s="66"/>
      <c r="P49" s="36">
        <f t="shared" si="8"/>
        <v>754140.41095890407</v>
      </c>
      <c r="Q49" s="66"/>
      <c r="R49" s="40">
        <f t="shared" si="9"/>
        <v>45196</v>
      </c>
      <c r="S49" s="41"/>
      <c r="T49" s="45"/>
      <c r="V49" s="42">
        <f>+D49</f>
        <v>31</v>
      </c>
      <c r="W49" s="43">
        <f>+R49-R$23</f>
        <v>790</v>
      </c>
      <c r="X49" s="37">
        <f>+L49</f>
        <v>754140.41095890407</v>
      </c>
      <c r="Y49" s="37">
        <f t="shared" si="4"/>
        <v>655479.6292004881</v>
      </c>
      <c r="Z49" s="43">
        <f t="shared" si="5"/>
        <v>345.21927155841968</v>
      </c>
      <c r="AA49" s="43"/>
      <c r="AB49" s="42"/>
      <c r="AC49" s="44"/>
      <c r="AD49" s="60"/>
      <c r="AH49" s="44"/>
    </row>
    <row r="50" spans="3:34" ht="13.5" thickBot="1" x14ac:dyDescent="0.25">
      <c r="E50" s="34"/>
      <c r="F50" s="34"/>
      <c r="G50" s="69"/>
      <c r="H50" s="69"/>
      <c r="I50" s="75">
        <f>SUM(I24:I49)</f>
        <v>1</v>
      </c>
      <c r="J50" s="76">
        <f>SUM(J23:J49)</f>
        <v>1500000</v>
      </c>
      <c r="K50" s="76">
        <f>SUM(K23:K49)</f>
        <v>206886.98630136982</v>
      </c>
      <c r="L50" s="82">
        <f>SUM(L23:L49)</f>
        <v>1706886.98630137</v>
      </c>
      <c r="M50" s="74"/>
      <c r="N50" s="64"/>
      <c r="O50" s="64"/>
      <c r="P50" s="64"/>
      <c r="Q50" s="64"/>
      <c r="X50" s="47">
        <f>+SUM(X24:X49)</f>
        <v>1706886.98630137</v>
      </c>
      <c r="Y50" s="47">
        <f>+SUM(Y24:Y49)</f>
        <v>1499999.9992200783</v>
      </c>
      <c r="Z50" s="48">
        <f>+SUM(Z24:Z49)</f>
        <v>726.0197698818713</v>
      </c>
      <c r="AB50" s="44"/>
      <c r="AC50" s="44"/>
    </row>
    <row r="51" spans="3:34" x14ac:dyDescent="0.2">
      <c r="E51" s="34"/>
      <c r="F51" s="34"/>
      <c r="O51" s="97" t="s">
        <v>10</v>
      </c>
      <c r="P51" s="50">
        <f>+XIRR(P23:P49,H23:H49)</f>
        <v>6.6925546526908866E-2</v>
      </c>
    </row>
    <row r="52" spans="3:34" ht="13.9" customHeight="1" x14ac:dyDescent="0.2">
      <c r="E52" s="34"/>
      <c r="F52" s="34"/>
      <c r="G52" s="115" t="s">
        <v>24</v>
      </c>
      <c r="H52" s="116"/>
      <c r="I52" s="116"/>
      <c r="J52" s="116"/>
      <c r="K52" s="116"/>
      <c r="L52" s="117"/>
      <c r="O52" s="97" t="s">
        <v>12</v>
      </c>
      <c r="P52" s="30">
        <f>((+P51+1)^(1/12)-1)*12</f>
        <v>6.4956365087833312E-2</v>
      </c>
      <c r="AC52" s="56"/>
    </row>
    <row r="53" spans="3:34" x14ac:dyDescent="0.2">
      <c r="E53" s="34"/>
      <c r="F53" s="34"/>
      <c r="G53" s="118"/>
      <c r="H53" s="119"/>
      <c r="I53" s="119"/>
      <c r="J53" s="119"/>
      <c r="K53" s="119"/>
      <c r="L53" s="120"/>
      <c r="AC53" s="73"/>
    </row>
    <row r="54" spans="3:34" x14ac:dyDescent="0.2">
      <c r="E54" s="34"/>
      <c r="F54" s="34"/>
      <c r="G54" s="49"/>
      <c r="H54" s="49"/>
      <c r="I54" s="49"/>
      <c r="J54" s="49"/>
      <c r="K54" s="49"/>
      <c r="L54" s="49"/>
    </row>
    <row r="55" spans="3:34" x14ac:dyDescent="0.2">
      <c r="E55" s="34"/>
      <c r="F55" s="34"/>
      <c r="G55" s="100" t="s">
        <v>11</v>
      </c>
      <c r="H55" s="101"/>
      <c r="I55" s="101"/>
      <c r="J55" s="101"/>
      <c r="K55" s="101"/>
      <c r="L55" s="102"/>
      <c r="V55" s="8" t="s">
        <v>10</v>
      </c>
      <c r="X55" s="50">
        <f>+XIRR(X23:X49,H23:H49)</f>
        <v>6.6925546526908866E-2</v>
      </c>
      <c r="AA55" s="59"/>
      <c r="AC55" s="51"/>
    </row>
    <row r="56" spans="3:34" x14ac:dyDescent="0.2">
      <c r="E56" s="34"/>
      <c r="F56" s="34"/>
      <c r="G56" s="103"/>
      <c r="H56" s="104"/>
      <c r="I56" s="104"/>
      <c r="J56" s="104"/>
      <c r="K56" s="104"/>
      <c r="L56" s="105"/>
      <c r="V56" s="8" t="s">
        <v>12</v>
      </c>
      <c r="X56" s="30">
        <f>((+X55+1)^(1/12)-1)*12</f>
        <v>6.4956365087833312E-2</v>
      </c>
      <c r="AA56" s="67"/>
    </row>
    <row r="57" spans="3:34" x14ac:dyDescent="0.2">
      <c r="E57" s="34"/>
      <c r="F57" s="34"/>
      <c r="G57" s="103"/>
      <c r="H57" s="104"/>
      <c r="I57" s="104"/>
      <c r="J57" s="104"/>
      <c r="K57" s="104"/>
      <c r="L57" s="105"/>
      <c r="R57" s="52"/>
      <c r="S57" s="52"/>
    </row>
    <row r="58" spans="3:34" x14ac:dyDescent="0.2">
      <c r="E58" s="34"/>
      <c r="F58" s="34"/>
      <c r="G58" s="103"/>
      <c r="H58" s="104"/>
      <c r="I58" s="104"/>
      <c r="J58" s="104"/>
      <c r="K58" s="104"/>
      <c r="L58" s="105"/>
      <c r="R58" s="52"/>
      <c r="S58" s="52"/>
    </row>
    <row r="59" spans="3:34" x14ac:dyDescent="0.2">
      <c r="E59" s="34"/>
      <c r="F59" s="34"/>
      <c r="G59" s="103"/>
      <c r="H59" s="104"/>
      <c r="I59" s="104"/>
      <c r="J59" s="104"/>
      <c r="K59" s="104"/>
      <c r="L59" s="105"/>
      <c r="S59" s="30"/>
    </row>
    <row r="60" spans="3:34" x14ac:dyDescent="0.2">
      <c r="E60" s="34"/>
      <c r="F60" s="34"/>
      <c r="G60" s="106"/>
      <c r="H60" s="107"/>
      <c r="I60" s="107"/>
      <c r="J60" s="107"/>
      <c r="K60" s="107"/>
      <c r="L60" s="108"/>
      <c r="R60" s="53"/>
      <c r="S60" s="50"/>
    </row>
    <row r="61" spans="3:34" x14ac:dyDescent="0.2">
      <c r="E61" s="34"/>
      <c r="F61" s="34"/>
      <c r="R61" s="53"/>
      <c r="S61" s="50"/>
    </row>
    <row r="62" spans="3:34" x14ac:dyDescent="0.2">
      <c r="E62" s="34"/>
      <c r="F62" s="34"/>
      <c r="R62" s="53"/>
      <c r="S62" s="50"/>
    </row>
    <row r="63" spans="3:34" x14ac:dyDescent="0.2">
      <c r="E63" s="34"/>
      <c r="F63" s="34"/>
      <c r="R63" s="53"/>
      <c r="S63" s="50"/>
    </row>
    <row r="64" spans="3:34" x14ac:dyDescent="0.2">
      <c r="E64" s="34"/>
      <c r="F64" s="34"/>
      <c r="R64" s="53"/>
      <c r="S64" s="50"/>
    </row>
    <row r="65" spans="5:19" x14ac:dyDescent="0.2">
      <c r="E65" s="34"/>
      <c r="F65" s="34"/>
      <c r="R65" s="53"/>
      <c r="S65" s="50"/>
    </row>
    <row r="66" spans="5:19" x14ac:dyDescent="0.2">
      <c r="E66" s="34"/>
      <c r="F66" s="34"/>
      <c r="R66" s="53"/>
      <c r="S66" s="50"/>
    </row>
    <row r="67" spans="5:19" x14ac:dyDescent="0.2">
      <c r="E67" s="34"/>
      <c r="F67" s="34"/>
      <c r="R67" s="53"/>
      <c r="S67" s="50"/>
    </row>
    <row r="68" spans="5:19" x14ac:dyDescent="0.2">
      <c r="E68" s="34"/>
      <c r="F68" s="34"/>
    </row>
    <row r="69" spans="5:19" x14ac:dyDescent="0.2">
      <c r="E69" s="34"/>
      <c r="F69" s="34"/>
    </row>
    <row r="70" spans="5:19" x14ac:dyDescent="0.2">
      <c r="E70" s="34"/>
      <c r="F70" s="34"/>
    </row>
    <row r="71" spans="5:19" x14ac:dyDescent="0.2">
      <c r="E71" s="34"/>
      <c r="F71" s="34"/>
    </row>
    <row r="72" spans="5:19" x14ac:dyDescent="0.2">
      <c r="E72" s="34"/>
      <c r="F72" s="34"/>
    </row>
    <row r="73" spans="5:19" x14ac:dyDescent="0.2">
      <c r="E73" s="34"/>
      <c r="F73" s="34"/>
    </row>
    <row r="74" spans="5:19" x14ac:dyDescent="0.2">
      <c r="E74" s="34"/>
      <c r="F74" s="34"/>
    </row>
    <row r="75" spans="5:19" x14ac:dyDescent="0.2">
      <c r="E75" s="34"/>
      <c r="F75" s="34"/>
    </row>
    <row r="76" spans="5:19" x14ac:dyDescent="0.2">
      <c r="E76" s="34"/>
      <c r="F76" s="34"/>
    </row>
    <row r="77" spans="5:19" x14ac:dyDescent="0.2">
      <c r="E77" s="34"/>
      <c r="F77" s="34"/>
    </row>
    <row r="78" spans="5:19" x14ac:dyDescent="0.2">
      <c r="E78" s="34"/>
      <c r="F78" s="34"/>
    </row>
    <row r="79" spans="5:19" x14ac:dyDescent="0.2">
      <c r="E79" s="34"/>
      <c r="F79" s="34"/>
    </row>
    <row r="80" spans="5:19" x14ac:dyDescent="0.2">
      <c r="E80" s="34"/>
      <c r="F80" s="34"/>
    </row>
    <row r="81" spans="5:6" x14ac:dyDescent="0.2">
      <c r="E81" s="34"/>
      <c r="F81" s="34"/>
    </row>
    <row r="82" spans="5:6" x14ac:dyDescent="0.2">
      <c r="E82" s="34"/>
      <c r="F82" s="34"/>
    </row>
    <row r="83" spans="5:6" x14ac:dyDescent="0.2">
      <c r="E83" s="34"/>
      <c r="F83" s="34"/>
    </row>
    <row r="84" spans="5:6" x14ac:dyDescent="0.2">
      <c r="E84" s="34"/>
      <c r="F84" s="34"/>
    </row>
    <row r="85" spans="5:6" x14ac:dyDescent="0.2">
      <c r="E85" s="34"/>
      <c r="F85" s="34"/>
    </row>
    <row r="86" spans="5:6" x14ac:dyDescent="0.2">
      <c r="E86" s="34"/>
      <c r="F86" s="34"/>
    </row>
    <row r="87" spans="5:6" x14ac:dyDescent="0.2">
      <c r="E87" s="34"/>
      <c r="F87" s="34"/>
    </row>
    <row r="88" spans="5:6" x14ac:dyDescent="0.2">
      <c r="E88" s="34"/>
      <c r="F88" s="34"/>
    </row>
    <row r="89" spans="5:6" x14ac:dyDescent="0.2">
      <c r="E89" s="34"/>
      <c r="F89" s="34"/>
    </row>
    <row r="90" spans="5:6" x14ac:dyDescent="0.2">
      <c r="E90" s="34"/>
      <c r="F90" s="34"/>
    </row>
    <row r="91" spans="5:6" x14ac:dyDescent="0.2">
      <c r="E91" s="34"/>
      <c r="F91" s="34"/>
    </row>
    <row r="92" spans="5:6" x14ac:dyDescent="0.2">
      <c r="E92" s="34"/>
      <c r="F92" s="34"/>
    </row>
    <row r="93" spans="5:6" x14ac:dyDescent="0.2">
      <c r="E93" s="34"/>
      <c r="F93" s="34"/>
    </row>
    <row r="94" spans="5:6" x14ac:dyDescent="0.2">
      <c r="E94" s="34"/>
      <c r="F94" s="34"/>
    </row>
    <row r="95" spans="5:6" x14ac:dyDescent="0.2">
      <c r="E95" s="34"/>
      <c r="F95" s="34"/>
    </row>
    <row r="96" spans="5:6" x14ac:dyDescent="0.2">
      <c r="E96" s="34"/>
      <c r="F96" s="34"/>
    </row>
    <row r="97" spans="5:6" x14ac:dyDescent="0.2">
      <c r="E97" s="34"/>
      <c r="F97" s="34"/>
    </row>
    <row r="98" spans="5:6" x14ac:dyDescent="0.2">
      <c r="E98" s="34"/>
      <c r="F98" s="34"/>
    </row>
    <row r="99" spans="5:6" x14ac:dyDescent="0.2">
      <c r="E99" s="34"/>
      <c r="F99" s="34"/>
    </row>
    <row r="100" spans="5:6" x14ac:dyDescent="0.2">
      <c r="E100" s="34"/>
      <c r="F100" s="34"/>
    </row>
    <row r="101" spans="5:6" x14ac:dyDescent="0.2">
      <c r="E101" s="34"/>
      <c r="F101" s="34"/>
    </row>
    <row r="102" spans="5:6" x14ac:dyDescent="0.2">
      <c r="E102" s="34"/>
      <c r="F102" s="34"/>
    </row>
    <row r="103" spans="5:6" x14ac:dyDescent="0.2">
      <c r="E103" s="34"/>
      <c r="F103" s="34"/>
    </row>
    <row r="104" spans="5:6" x14ac:dyDescent="0.2">
      <c r="E104" s="34"/>
      <c r="F104" s="34"/>
    </row>
    <row r="105" spans="5:6" x14ac:dyDescent="0.2">
      <c r="E105" s="34"/>
      <c r="F105" s="34"/>
    </row>
    <row r="106" spans="5:6" x14ac:dyDescent="0.2">
      <c r="E106" s="34"/>
      <c r="F106" s="34"/>
    </row>
    <row r="107" spans="5:6" x14ac:dyDescent="0.2">
      <c r="E107" s="34"/>
      <c r="F107" s="34"/>
    </row>
    <row r="108" spans="5:6" x14ac:dyDescent="0.2">
      <c r="E108" s="34"/>
      <c r="F108" s="34"/>
    </row>
    <row r="109" spans="5:6" x14ac:dyDescent="0.2">
      <c r="E109" s="34"/>
      <c r="F109" s="34"/>
    </row>
    <row r="110" spans="5:6" x14ac:dyDescent="0.2">
      <c r="E110" s="34"/>
      <c r="F110" s="34"/>
    </row>
    <row r="111" spans="5:6" x14ac:dyDescent="0.2">
      <c r="E111" s="34"/>
      <c r="F111" s="34"/>
    </row>
    <row r="112" spans="5:6" x14ac:dyDescent="0.2">
      <c r="E112" s="34"/>
      <c r="F112" s="34"/>
    </row>
    <row r="113" spans="5:6" x14ac:dyDescent="0.2">
      <c r="E113" s="34"/>
      <c r="F113" s="34"/>
    </row>
    <row r="114" spans="5:6" x14ac:dyDescent="0.2">
      <c r="E114" s="34"/>
      <c r="F114" s="34"/>
    </row>
    <row r="115" spans="5:6" x14ac:dyDescent="0.2">
      <c r="E115" s="34"/>
      <c r="F115" s="34"/>
    </row>
    <row r="116" spans="5:6" x14ac:dyDescent="0.2">
      <c r="E116" s="34"/>
      <c r="F116" s="34"/>
    </row>
    <row r="117" spans="5:6" x14ac:dyDescent="0.2">
      <c r="E117" s="34"/>
      <c r="F117" s="34"/>
    </row>
    <row r="118" spans="5:6" x14ac:dyDescent="0.2">
      <c r="E118" s="34"/>
      <c r="F118" s="34"/>
    </row>
    <row r="119" spans="5:6" x14ac:dyDescent="0.2">
      <c r="E119" s="34"/>
      <c r="F119" s="34"/>
    </row>
    <row r="120" spans="5:6" x14ac:dyDescent="0.2">
      <c r="E120" s="34"/>
      <c r="F120" s="34"/>
    </row>
    <row r="121" spans="5:6" x14ac:dyDescent="0.2">
      <c r="E121" s="34"/>
      <c r="F121" s="34"/>
    </row>
    <row r="122" spans="5:6" x14ac:dyDescent="0.2">
      <c r="E122" s="34"/>
      <c r="F122" s="34"/>
    </row>
    <row r="123" spans="5:6" x14ac:dyDescent="0.2">
      <c r="E123" s="34"/>
      <c r="F123" s="34"/>
    </row>
    <row r="124" spans="5:6" x14ac:dyDescent="0.2">
      <c r="E124" s="34"/>
      <c r="F124" s="34"/>
    </row>
    <row r="125" spans="5:6" x14ac:dyDescent="0.2">
      <c r="E125" s="34"/>
      <c r="F125" s="34"/>
    </row>
    <row r="126" spans="5:6" x14ac:dyDescent="0.2">
      <c r="E126" s="34"/>
      <c r="F126" s="34"/>
    </row>
    <row r="127" spans="5:6" x14ac:dyDescent="0.2">
      <c r="E127" s="34"/>
      <c r="F127" s="34"/>
    </row>
    <row r="128" spans="5:6" x14ac:dyDescent="0.2">
      <c r="E128" s="34"/>
      <c r="F128" s="34"/>
    </row>
    <row r="129" spans="5:6" x14ac:dyDescent="0.2">
      <c r="E129" s="34"/>
      <c r="F129" s="34"/>
    </row>
    <row r="130" spans="5:6" x14ac:dyDescent="0.2">
      <c r="E130" s="34"/>
      <c r="F130" s="34"/>
    </row>
    <row r="131" spans="5:6" x14ac:dyDescent="0.2">
      <c r="E131" s="34"/>
      <c r="F131" s="34"/>
    </row>
    <row r="132" spans="5:6" x14ac:dyDescent="0.2">
      <c r="E132" s="34"/>
      <c r="F132" s="34"/>
    </row>
    <row r="133" spans="5:6" x14ac:dyDescent="0.2">
      <c r="E133" s="34"/>
      <c r="F133" s="34"/>
    </row>
    <row r="134" spans="5:6" x14ac:dyDescent="0.2">
      <c r="E134" s="34"/>
      <c r="F134" s="34"/>
    </row>
    <row r="135" spans="5:6" x14ac:dyDescent="0.2">
      <c r="E135" s="34"/>
      <c r="F135" s="34"/>
    </row>
    <row r="136" spans="5:6" x14ac:dyDescent="0.2">
      <c r="E136" s="34"/>
      <c r="F136" s="34"/>
    </row>
    <row r="137" spans="5:6" x14ac:dyDescent="0.2">
      <c r="E137" s="34"/>
      <c r="F137" s="34"/>
    </row>
    <row r="138" spans="5:6" x14ac:dyDescent="0.2">
      <c r="E138" s="34"/>
      <c r="F138" s="34"/>
    </row>
    <row r="139" spans="5:6" x14ac:dyDescent="0.2">
      <c r="E139" s="34"/>
      <c r="F139" s="34"/>
    </row>
    <row r="140" spans="5:6" x14ac:dyDescent="0.2">
      <c r="E140" s="34"/>
      <c r="F140" s="34"/>
    </row>
    <row r="141" spans="5:6" x14ac:dyDescent="0.2">
      <c r="E141" s="34"/>
      <c r="F141" s="34"/>
    </row>
    <row r="142" spans="5:6" x14ac:dyDescent="0.2">
      <c r="E142" s="34"/>
      <c r="F142" s="34"/>
    </row>
    <row r="143" spans="5:6" x14ac:dyDescent="0.2">
      <c r="E143" s="34"/>
      <c r="F143" s="34"/>
    </row>
    <row r="144" spans="5:6" x14ac:dyDescent="0.2">
      <c r="E144" s="34"/>
      <c r="F144" s="34"/>
    </row>
    <row r="145" spans="5:6" x14ac:dyDescent="0.2">
      <c r="E145" s="34"/>
      <c r="F145" s="34"/>
    </row>
    <row r="146" spans="5:6" x14ac:dyDescent="0.2">
      <c r="E146" s="34"/>
      <c r="F146" s="34"/>
    </row>
    <row r="147" spans="5:6" x14ac:dyDescent="0.2">
      <c r="E147" s="34"/>
      <c r="F147" s="34"/>
    </row>
    <row r="148" spans="5:6" x14ac:dyDescent="0.2">
      <c r="E148" s="34"/>
      <c r="F148" s="34"/>
    </row>
    <row r="149" spans="5:6" x14ac:dyDescent="0.2">
      <c r="E149" s="34"/>
      <c r="F149" s="34"/>
    </row>
    <row r="150" spans="5:6" x14ac:dyDescent="0.2">
      <c r="E150" s="34"/>
      <c r="F150" s="34"/>
    </row>
    <row r="151" spans="5:6" x14ac:dyDescent="0.2">
      <c r="E151" s="34"/>
      <c r="F151" s="34"/>
    </row>
    <row r="152" spans="5:6" x14ac:dyDescent="0.2">
      <c r="E152" s="34"/>
      <c r="F152" s="34"/>
    </row>
    <row r="153" spans="5:6" x14ac:dyDescent="0.2">
      <c r="E153" s="34"/>
      <c r="F153" s="34"/>
    </row>
    <row r="154" spans="5:6" x14ac:dyDescent="0.2">
      <c r="E154" s="34"/>
      <c r="F154" s="34"/>
    </row>
    <row r="155" spans="5:6" x14ac:dyDescent="0.2">
      <c r="E155" s="34"/>
      <c r="F155" s="34"/>
    </row>
    <row r="156" spans="5:6" x14ac:dyDescent="0.2">
      <c r="E156" s="34"/>
      <c r="F156" s="34"/>
    </row>
    <row r="157" spans="5:6" x14ac:dyDescent="0.2">
      <c r="E157" s="34"/>
      <c r="F157" s="34"/>
    </row>
    <row r="158" spans="5:6" x14ac:dyDescent="0.2">
      <c r="E158" s="34"/>
      <c r="F158" s="34"/>
    </row>
    <row r="159" spans="5:6" x14ac:dyDescent="0.2">
      <c r="E159" s="34"/>
      <c r="F159" s="34"/>
    </row>
    <row r="160" spans="5:6" x14ac:dyDescent="0.2">
      <c r="E160" s="34"/>
      <c r="F160" s="34"/>
    </row>
    <row r="161" spans="5:6" x14ac:dyDescent="0.2">
      <c r="E161" s="34"/>
      <c r="F161" s="34"/>
    </row>
    <row r="162" spans="5:6" x14ac:dyDescent="0.2">
      <c r="E162" s="34"/>
      <c r="F162" s="34"/>
    </row>
    <row r="163" spans="5:6" x14ac:dyDescent="0.2">
      <c r="E163" s="34"/>
      <c r="F163" s="34"/>
    </row>
    <row r="164" spans="5:6" x14ac:dyDescent="0.2">
      <c r="E164" s="34"/>
      <c r="F164" s="34"/>
    </row>
    <row r="165" spans="5:6" x14ac:dyDescent="0.2">
      <c r="E165" s="34"/>
      <c r="F165" s="34"/>
    </row>
    <row r="166" spans="5:6" x14ac:dyDescent="0.2">
      <c r="E166" s="34"/>
      <c r="F166" s="34"/>
    </row>
    <row r="167" spans="5:6" x14ac:dyDescent="0.2">
      <c r="E167" s="34"/>
      <c r="F167" s="34"/>
    </row>
    <row r="168" spans="5:6" x14ac:dyDescent="0.2">
      <c r="E168" s="34"/>
      <c r="F168" s="34"/>
    </row>
    <row r="169" spans="5:6" x14ac:dyDescent="0.2">
      <c r="E169" s="34"/>
      <c r="F169" s="34"/>
    </row>
    <row r="170" spans="5:6" x14ac:dyDescent="0.2">
      <c r="E170" s="34"/>
      <c r="F170" s="34"/>
    </row>
    <row r="171" spans="5:6" x14ac:dyDescent="0.2">
      <c r="E171" s="34"/>
      <c r="F171" s="34"/>
    </row>
    <row r="172" spans="5:6" x14ac:dyDescent="0.2">
      <c r="E172" s="34"/>
      <c r="F172" s="34"/>
    </row>
    <row r="173" spans="5:6" x14ac:dyDescent="0.2">
      <c r="E173" s="34"/>
      <c r="F173" s="34"/>
    </row>
    <row r="174" spans="5:6" x14ac:dyDescent="0.2">
      <c r="E174" s="34"/>
      <c r="F174" s="34"/>
    </row>
    <row r="175" spans="5:6" x14ac:dyDescent="0.2">
      <c r="E175" s="34"/>
      <c r="F175" s="34"/>
    </row>
    <row r="176" spans="5:6" x14ac:dyDescent="0.2">
      <c r="E176" s="34"/>
      <c r="F176" s="34"/>
    </row>
    <row r="177" spans="5:6" x14ac:dyDescent="0.2">
      <c r="E177" s="34"/>
      <c r="F177" s="34"/>
    </row>
    <row r="178" spans="5:6" x14ac:dyDescent="0.2">
      <c r="E178" s="34"/>
      <c r="F178" s="34"/>
    </row>
    <row r="179" spans="5:6" x14ac:dyDescent="0.2">
      <c r="E179" s="34"/>
      <c r="F179" s="34"/>
    </row>
    <row r="180" spans="5:6" x14ac:dyDescent="0.2">
      <c r="E180" s="34"/>
      <c r="F180" s="34"/>
    </row>
    <row r="181" spans="5:6" x14ac:dyDescent="0.2">
      <c r="E181" s="34"/>
      <c r="F181" s="34"/>
    </row>
    <row r="182" spans="5:6" x14ac:dyDescent="0.2">
      <c r="E182" s="34"/>
      <c r="F182" s="34"/>
    </row>
    <row r="183" spans="5:6" x14ac:dyDescent="0.2">
      <c r="E183" s="34"/>
      <c r="F183" s="34"/>
    </row>
    <row r="184" spans="5:6" x14ac:dyDescent="0.2">
      <c r="E184" s="34"/>
      <c r="F184" s="34"/>
    </row>
    <row r="185" spans="5:6" x14ac:dyDescent="0.2">
      <c r="E185" s="34"/>
      <c r="F185" s="34"/>
    </row>
    <row r="186" spans="5:6" x14ac:dyDescent="0.2">
      <c r="E186" s="34"/>
      <c r="F186" s="34"/>
    </row>
    <row r="187" spans="5:6" x14ac:dyDescent="0.2">
      <c r="E187" s="34"/>
      <c r="F187" s="34"/>
    </row>
    <row r="188" spans="5:6" x14ac:dyDescent="0.2">
      <c r="E188" s="34"/>
      <c r="F188" s="34"/>
    </row>
    <row r="189" spans="5:6" x14ac:dyDescent="0.2">
      <c r="E189" s="34"/>
      <c r="F189" s="34"/>
    </row>
    <row r="190" spans="5:6" x14ac:dyDescent="0.2">
      <c r="E190" s="34"/>
      <c r="F190" s="34"/>
    </row>
    <row r="191" spans="5:6" x14ac:dyDescent="0.2">
      <c r="E191" s="34"/>
      <c r="F191" s="34"/>
    </row>
    <row r="192" spans="5:6" x14ac:dyDescent="0.2">
      <c r="E192" s="34"/>
      <c r="F192" s="34"/>
    </row>
    <row r="193" spans="5:6" x14ac:dyDescent="0.2">
      <c r="E193" s="34"/>
      <c r="F193" s="34"/>
    </row>
    <row r="194" spans="5:6" x14ac:dyDescent="0.2">
      <c r="E194" s="34"/>
      <c r="F194" s="34"/>
    </row>
    <row r="195" spans="5:6" x14ac:dyDescent="0.2">
      <c r="E195" s="34"/>
      <c r="F195" s="34"/>
    </row>
    <row r="196" spans="5:6" x14ac:dyDescent="0.2">
      <c r="E196" s="34"/>
      <c r="F196" s="34"/>
    </row>
    <row r="197" spans="5:6" x14ac:dyDescent="0.2">
      <c r="E197" s="34"/>
      <c r="F197" s="34"/>
    </row>
    <row r="198" spans="5:6" x14ac:dyDescent="0.2">
      <c r="E198" s="34"/>
      <c r="F198" s="34"/>
    </row>
    <row r="199" spans="5:6" x14ac:dyDescent="0.2">
      <c r="E199" s="34"/>
      <c r="F199" s="34"/>
    </row>
    <row r="200" spans="5:6" x14ac:dyDescent="0.2">
      <c r="E200" s="34"/>
      <c r="F200" s="34"/>
    </row>
    <row r="201" spans="5:6" x14ac:dyDescent="0.2">
      <c r="E201" s="34"/>
      <c r="F201" s="34"/>
    </row>
    <row r="202" spans="5:6" x14ac:dyDescent="0.2">
      <c r="E202" s="34"/>
      <c r="F202" s="34"/>
    </row>
    <row r="203" spans="5:6" x14ac:dyDescent="0.2">
      <c r="E203" s="34"/>
      <c r="F203" s="34"/>
    </row>
    <row r="204" spans="5:6" x14ac:dyDescent="0.2">
      <c r="E204" s="34"/>
      <c r="F204" s="34"/>
    </row>
    <row r="205" spans="5:6" x14ac:dyDescent="0.2">
      <c r="E205" s="34"/>
      <c r="F205" s="34"/>
    </row>
    <row r="206" spans="5:6" x14ac:dyDescent="0.2">
      <c r="E206" s="34"/>
      <c r="F206" s="34"/>
    </row>
    <row r="207" spans="5:6" x14ac:dyDescent="0.2">
      <c r="E207" s="34"/>
      <c r="F207" s="34"/>
    </row>
    <row r="208" spans="5:6" x14ac:dyDescent="0.2">
      <c r="E208" s="34"/>
      <c r="F208" s="34"/>
    </row>
    <row r="209" spans="5:6" x14ac:dyDescent="0.2">
      <c r="E209" s="34"/>
      <c r="F209" s="34"/>
    </row>
    <row r="210" spans="5:6" x14ac:dyDescent="0.2">
      <c r="E210" s="34"/>
      <c r="F210" s="34"/>
    </row>
    <row r="211" spans="5:6" x14ac:dyDescent="0.2">
      <c r="E211" s="34"/>
      <c r="F211" s="34"/>
    </row>
    <row r="212" spans="5:6" x14ac:dyDescent="0.2">
      <c r="E212" s="34"/>
      <c r="F212" s="34"/>
    </row>
    <row r="213" spans="5:6" x14ac:dyDescent="0.2">
      <c r="E213" s="34"/>
      <c r="F213" s="34"/>
    </row>
    <row r="214" spans="5:6" x14ac:dyDescent="0.2">
      <c r="E214" s="34"/>
      <c r="F214" s="34"/>
    </row>
    <row r="215" spans="5:6" x14ac:dyDescent="0.2">
      <c r="E215" s="34"/>
      <c r="F215" s="34"/>
    </row>
    <row r="216" spans="5:6" x14ac:dyDescent="0.2">
      <c r="E216" s="34"/>
      <c r="F216" s="34"/>
    </row>
    <row r="217" spans="5:6" x14ac:dyDescent="0.2">
      <c r="E217" s="34"/>
      <c r="F217" s="34"/>
    </row>
    <row r="218" spans="5:6" x14ac:dyDescent="0.2">
      <c r="E218" s="34"/>
      <c r="F218" s="34"/>
    </row>
    <row r="219" spans="5:6" x14ac:dyDescent="0.2">
      <c r="E219" s="34"/>
      <c r="F219" s="34"/>
    </row>
    <row r="220" spans="5:6" x14ac:dyDescent="0.2">
      <c r="E220" s="34"/>
      <c r="F220" s="34"/>
    </row>
    <row r="221" spans="5:6" x14ac:dyDescent="0.2">
      <c r="E221" s="34"/>
      <c r="F221" s="34"/>
    </row>
    <row r="222" spans="5:6" x14ac:dyDescent="0.2">
      <c r="E222" s="34"/>
      <c r="F222" s="34"/>
    </row>
    <row r="223" spans="5:6" x14ac:dyDescent="0.2">
      <c r="E223" s="34"/>
      <c r="F223" s="34"/>
    </row>
    <row r="224" spans="5:6" x14ac:dyDescent="0.2">
      <c r="E224" s="34"/>
      <c r="F224" s="34"/>
    </row>
    <row r="225" spans="5:6" x14ac:dyDescent="0.2">
      <c r="E225" s="34"/>
      <c r="F225" s="34"/>
    </row>
    <row r="226" spans="5:6" x14ac:dyDescent="0.2">
      <c r="E226" s="34"/>
      <c r="F226" s="34"/>
    </row>
    <row r="227" spans="5:6" x14ac:dyDescent="0.2">
      <c r="E227" s="34"/>
      <c r="F227" s="34"/>
    </row>
    <row r="228" spans="5:6" x14ac:dyDescent="0.2">
      <c r="E228" s="34"/>
      <c r="F228" s="34"/>
    </row>
    <row r="229" spans="5:6" x14ac:dyDescent="0.2">
      <c r="E229" s="34"/>
      <c r="F229" s="34"/>
    </row>
    <row r="230" spans="5:6" x14ac:dyDescent="0.2">
      <c r="E230" s="34"/>
      <c r="F230" s="34"/>
    </row>
    <row r="231" spans="5:6" x14ac:dyDescent="0.2">
      <c r="E231" s="34"/>
      <c r="F231" s="34"/>
    </row>
    <row r="232" spans="5:6" x14ac:dyDescent="0.2">
      <c r="E232" s="34"/>
      <c r="F232" s="34"/>
    </row>
    <row r="233" spans="5:6" x14ac:dyDescent="0.2">
      <c r="E233" s="34"/>
      <c r="F233" s="34"/>
    </row>
    <row r="234" spans="5:6" x14ac:dyDescent="0.2">
      <c r="E234" s="34"/>
      <c r="F234" s="34"/>
    </row>
    <row r="235" spans="5:6" x14ac:dyDescent="0.2">
      <c r="E235" s="34"/>
      <c r="F235" s="34"/>
    </row>
    <row r="236" spans="5:6" x14ac:dyDescent="0.2">
      <c r="E236" s="34"/>
      <c r="F236" s="34"/>
    </row>
    <row r="237" spans="5:6" x14ac:dyDescent="0.2">
      <c r="E237" s="34"/>
      <c r="F237" s="34"/>
    </row>
    <row r="238" spans="5:6" x14ac:dyDescent="0.2">
      <c r="E238" s="34"/>
      <c r="F238" s="34"/>
    </row>
    <row r="239" spans="5:6" x14ac:dyDescent="0.2">
      <c r="E239" s="34"/>
      <c r="F239" s="34"/>
    </row>
    <row r="240" spans="5:6" x14ac:dyDescent="0.2">
      <c r="E240" s="34"/>
      <c r="F240" s="34"/>
    </row>
    <row r="241" spans="5:6" x14ac:dyDescent="0.2">
      <c r="E241" s="34"/>
      <c r="F241" s="34"/>
    </row>
    <row r="242" spans="5:6" x14ac:dyDescent="0.2">
      <c r="E242" s="34"/>
      <c r="F242" s="34"/>
    </row>
    <row r="243" spans="5:6" x14ac:dyDescent="0.2">
      <c r="E243" s="34"/>
      <c r="F243" s="34"/>
    </row>
    <row r="244" spans="5:6" x14ac:dyDescent="0.2">
      <c r="E244" s="34"/>
      <c r="F244" s="34"/>
    </row>
    <row r="245" spans="5:6" x14ac:dyDescent="0.2">
      <c r="E245" s="34"/>
      <c r="F245" s="34"/>
    </row>
    <row r="246" spans="5:6" x14ac:dyDescent="0.2">
      <c r="E246" s="34"/>
      <c r="F246" s="34"/>
    </row>
    <row r="247" spans="5:6" x14ac:dyDescent="0.2">
      <c r="E247" s="34"/>
      <c r="F247" s="34"/>
    </row>
    <row r="248" spans="5:6" x14ac:dyDescent="0.2">
      <c r="E248" s="34"/>
      <c r="F248" s="34"/>
    </row>
    <row r="249" spans="5:6" x14ac:dyDescent="0.2">
      <c r="E249" s="34"/>
      <c r="F249" s="34"/>
    </row>
  </sheetData>
  <sheetProtection algorithmName="SHA-512" hashValue="bRPIYobOizgkvdG40mCA8gwVYTYeZjJ8F2HXs/suupGQX18zTDvHta5/h1N5TzGV1ZuCzPTT9tcS1OhJ6jc+/w==" saltValue="U72wnZj3IHbYt3t9L638kA==" spinCount="100000" sheet="1" objects="1" selectLockedCells="1"/>
  <mergeCells count="7">
    <mergeCell ref="G55:L60"/>
    <mergeCell ref="P21:P22"/>
    <mergeCell ref="G7:R7"/>
    <mergeCell ref="C21:C22"/>
    <mergeCell ref="G21:M21"/>
    <mergeCell ref="Y21:Z21"/>
    <mergeCell ref="G52:L53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FF RGA XII - VDFA</vt:lpstr>
      <vt:lpstr>FF RGA XII - VDFB</vt:lpstr>
      <vt:lpstr>'FF RGA XII - VDFA'!Área_de_impresión</vt:lpstr>
      <vt:lpstr>'FF RGA XII - VDFB'!Área_de_impresión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Muñoz</dc:creator>
  <cp:lastModifiedBy>Mlisei</cp:lastModifiedBy>
  <cp:lastPrinted>2016-04-08T14:27:36Z</cp:lastPrinted>
  <dcterms:created xsi:type="dcterms:W3CDTF">2015-05-18T14:23:22Z</dcterms:created>
  <dcterms:modified xsi:type="dcterms:W3CDTF">2021-07-28T14:03:14Z</dcterms:modified>
</cp:coreProperties>
</file>