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70" windowWidth="18780" windowHeight="4065" activeTab="1"/>
  </bookViews>
  <sheets>
    <sheet name="Clase III" sheetId="7" r:id="rId1"/>
    <sheet name="Clase IV" sheetId="8" r:id="rId2"/>
    <sheet name="Clase V" sheetId="9" r:id="rId3"/>
    <sheet name="Badlar" sheetId="4" state="hidden" r:id="rId4"/>
    <sheet name="UVA" sheetId="10" state="hidden" r:id="rId5"/>
  </sheets>
  <definedNames>
    <definedName name="_xlnm.Print_Area" localSheetId="0">'Clase III'!$B$2:$L$49</definedName>
    <definedName name="_xlnm.Print_Area" localSheetId="1">'Clase IV'!$B$2:$L$59</definedName>
    <definedName name="_xlnm.Print_Area" localSheetId="2">'Clase V'!$B$2:$M$55</definedName>
  </definedNames>
  <calcPr calcId="145621"/>
</workbook>
</file>

<file path=xl/calcChain.xml><?xml version="1.0" encoding="utf-8"?>
<calcChain xmlns="http://schemas.openxmlformats.org/spreadsheetml/2006/main">
  <c r="E8" i="8" l="1"/>
  <c r="E8" i="9"/>
  <c r="C24" i="9" l="1"/>
  <c r="C25" i="9"/>
  <c r="C26" i="9" s="1"/>
  <c r="P25" i="9"/>
  <c r="G25" i="9"/>
  <c r="H25" i="9"/>
  <c r="A24" i="9"/>
  <c r="A25" i="9"/>
  <c r="D25" i="9"/>
  <c r="F25" i="9"/>
  <c r="G26" i="9"/>
  <c r="G27" i="9"/>
  <c r="G28" i="9"/>
  <c r="G29" i="9"/>
  <c r="G30" i="9"/>
  <c r="G31" i="9"/>
  <c r="G32" i="9"/>
  <c r="G33" i="9"/>
  <c r="G34" i="9"/>
  <c r="G35" i="9"/>
  <c r="G36" i="9"/>
  <c r="A26" i="9" l="1"/>
  <c r="D26" i="9"/>
  <c r="P26" i="9"/>
  <c r="C27" i="9"/>
  <c r="H26" i="9"/>
  <c r="G37" i="9"/>
  <c r="F26" i="9"/>
  <c r="F4" i="10"/>
  <c r="F3" i="10"/>
  <c r="F5" i="10"/>
  <c r="A3" i="10"/>
  <c r="D3" i="4"/>
  <c r="L24" i="9" l="1"/>
  <c r="I8" i="9"/>
  <c r="F27" i="9"/>
  <c r="H27" i="9"/>
  <c r="C28" i="9"/>
  <c r="D27" i="9"/>
  <c r="P27" i="9"/>
  <c r="A27" i="9"/>
  <c r="E8" i="10"/>
  <c r="E9" i="10" s="1"/>
  <c r="E10" i="10" s="1"/>
  <c r="E11" i="10" s="1"/>
  <c r="E12" i="10" s="1"/>
  <c r="E13" i="10" s="1"/>
  <c r="E14" i="10" s="1"/>
  <c r="E15" i="10" s="1"/>
  <c r="E16" i="10" s="1"/>
  <c r="E17" i="10" s="1"/>
  <c r="E18" i="10" s="1"/>
  <c r="E19" i="10" s="1"/>
  <c r="E20" i="10" s="1"/>
  <c r="F8" i="10"/>
  <c r="A28" i="9" l="1"/>
  <c r="D28" i="9"/>
  <c r="P28" i="9"/>
  <c r="C29" i="9"/>
  <c r="H28" i="9"/>
  <c r="F28" i="9"/>
  <c r="F9" i="10"/>
  <c r="I25" i="9" s="1"/>
  <c r="F12" i="10"/>
  <c r="I28" i="9" s="1"/>
  <c r="F11" i="10"/>
  <c r="F10" i="10"/>
  <c r="I26" i="9" s="1"/>
  <c r="O9" i="7"/>
  <c r="F3" i="4"/>
  <c r="O9" i="8"/>
  <c r="O40" i="8"/>
  <c r="O39" i="8"/>
  <c r="O38" i="8"/>
  <c r="O37" i="8"/>
  <c r="O36" i="8"/>
  <c r="O35" i="8"/>
  <c r="I27" i="9" l="1"/>
  <c r="J27" i="9" s="1"/>
  <c r="J26" i="9"/>
  <c r="K26" i="9"/>
  <c r="F29" i="9"/>
  <c r="H29" i="9"/>
  <c r="H12" i="10"/>
  <c r="J28" i="9"/>
  <c r="D29" i="9"/>
  <c r="C30" i="9"/>
  <c r="A29" i="9"/>
  <c r="P29" i="9"/>
  <c r="K27" i="9"/>
  <c r="J25" i="9"/>
  <c r="K25" i="9"/>
  <c r="F16" i="10"/>
  <c r="I32" i="9" s="1"/>
  <c r="F15" i="10"/>
  <c r="F14" i="10"/>
  <c r="G39" i="8"/>
  <c r="F39" i="8"/>
  <c r="G38" i="8"/>
  <c r="F38" i="8"/>
  <c r="G37" i="8"/>
  <c r="F37" i="8"/>
  <c r="G36" i="8"/>
  <c r="F36" i="8"/>
  <c r="I30" i="9" l="1"/>
  <c r="J30" i="9" s="1"/>
  <c r="I31" i="9"/>
  <c r="J31" i="9" s="1"/>
  <c r="L27" i="9"/>
  <c r="L26" i="9"/>
  <c r="H30" i="9"/>
  <c r="K30" i="9" s="1"/>
  <c r="F30" i="9"/>
  <c r="A30" i="9"/>
  <c r="D30" i="9"/>
  <c r="P30" i="9"/>
  <c r="I7" i="9"/>
  <c r="C31" i="9"/>
  <c r="E13" i="9"/>
  <c r="L25" i="9"/>
  <c r="H16" i="10"/>
  <c r="J32" i="9"/>
  <c r="K28" i="9"/>
  <c r="L28" i="9" s="1"/>
  <c r="F20" i="10"/>
  <c r="I36" i="9" s="1"/>
  <c r="F19" i="10"/>
  <c r="F18" i="10"/>
  <c r="F17" i="10"/>
  <c r="E8" i="7"/>
  <c r="I33" i="9" l="1"/>
  <c r="J33" i="9" s="1"/>
  <c r="I35" i="9"/>
  <c r="J35" i="9" s="1"/>
  <c r="I34" i="9"/>
  <c r="J34" i="9" s="1"/>
  <c r="L30" i="9"/>
  <c r="D31" i="9"/>
  <c r="P31" i="9"/>
  <c r="C32" i="9"/>
  <c r="A31" i="9"/>
  <c r="F31" i="9"/>
  <c r="H31" i="9"/>
  <c r="H20" i="10"/>
  <c r="J36" i="9"/>
  <c r="E10" i="9"/>
  <c r="I9" i="9"/>
  <c r="I10" i="9" s="1"/>
  <c r="I11" i="9" s="1"/>
  <c r="F13" i="10"/>
  <c r="I29" i="9" s="1"/>
  <c r="C24" i="7"/>
  <c r="C24" i="8"/>
  <c r="J29" i="9" l="1"/>
  <c r="K29" i="9"/>
  <c r="K31" i="9"/>
  <c r="L31" i="9" s="1"/>
  <c r="F32" i="9"/>
  <c r="H32" i="9"/>
  <c r="K32" i="9" s="1"/>
  <c r="L32" i="9" s="1"/>
  <c r="C33" i="9"/>
  <c r="A32" i="9"/>
  <c r="P32" i="9"/>
  <c r="D32" i="9"/>
  <c r="C25" i="8"/>
  <c r="P9" i="8"/>
  <c r="G25" i="8"/>
  <c r="G26" i="8"/>
  <c r="F25" i="8"/>
  <c r="G27" i="8"/>
  <c r="G28" i="8"/>
  <c r="G29" i="8"/>
  <c r="G30" i="8"/>
  <c r="G31" i="8"/>
  <c r="G32" i="8"/>
  <c r="G33" i="8"/>
  <c r="G34" i="8"/>
  <c r="G35" i="8"/>
  <c r="G40" i="8"/>
  <c r="C25" i="7"/>
  <c r="O25" i="7" s="1"/>
  <c r="P9" i="7"/>
  <c r="G25" i="7"/>
  <c r="G26" i="7"/>
  <c r="F25" i="7"/>
  <c r="F26" i="7" s="1"/>
  <c r="G27" i="7"/>
  <c r="G28" i="7"/>
  <c r="G29" i="7"/>
  <c r="G30" i="7"/>
  <c r="H33" i="9" l="1"/>
  <c r="K33" i="9" s="1"/>
  <c r="L33" i="9" s="1"/>
  <c r="F33" i="9"/>
  <c r="L29" i="9"/>
  <c r="J37" i="9"/>
  <c r="A33" i="9"/>
  <c r="D33" i="9"/>
  <c r="P33" i="9"/>
  <c r="C34" i="9"/>
  <c r="F27" i="7"/>
  <c r="F28" i="7" s="1"/>
  <c r="F29" i="7" s="1"/>
  <c r="G31" i="7"/>
  <c r="G41" i="8"/>
  <c r="F26" i="8"/>
  <c r="D25" i="7"/>
  <c r="C26" i="7"/>
  <c r="I26" i="7" s="1"/>
  <c r="D25" i="8"/>
  <c r="C26" i="8"/>
  <c r="I26" i="8" s="1"/>
  <c r="O25" i="8"/>
  <c r="A34" i="9" l="1"/>
  <c r="D34" i="9"/>
  <c r="P34" i="9"/>
  <c r="C35" i="9"/>
  <c r="H34" i="9"/>
  <c r="K34" i="9" s="1"/>
  <c r="L34" i="9" s="1"/>
  <c r="F34" i="9"/>
  <c r="C27" i="8"/>
  <c r="I27" i="8" s="1"/>
  <c r="O26" i="8"/>
  <c r="D26" i="8"/>
  <c r="F27" i="8"/>
  <c r="C27" i="7"/>
  <c r="I27" i="7" s="1"/>
  <c r="O26" i="7"/>
  <c r="D26" i="7"/>
  <c r="F30" i="7"/>
  <c r="D35" i="9" l="1"/>
  <c r="P35" i="9"/>
  <c r="C36" i="9"/>
  <c r="A35" i="9"/>
  <c r="F35" i="9"/>
  <c r="H35" i="9"/>
  <c r="K35" i="9" s="1"/>
  <c r="L35" i="9" s="1"/>
  <c r="F28" i="8"/>
  <c r="O27" i="8"/>
  <c r="D27" i="8"/>
  <c r="C28" i="8"/>
  <c r="I28" i="8" s="1"/>
  <c r="E13" i="7"/>
  <c r="E12" i="7" s="1"/>
  <c r="C28" i="7"/>
  <c r="I28" i="7" s="1"/>
  <c r="D27" i="7"/>
  <c r="I7" i="7"/>
  <c r="O27" i="7"/>
  <c r="F36" i="9" l="1"/>
  <c r="H36" i="9"/>
  <c r="A36" i="9"/>
  <c r="D36" i="9"/>
  <c r="P36" i="9"/>
  <c r="C29" i="8"/>
  <c r="I29" i="8" s="1"/>
  <c r="O28" i="8"/>
  <c r="D28" i="8"/>
  <c r="E10" i="7"/>
  <c r="F10" i="7" s="1"/>
  <c r="I9" i="7"/>
  <c r="F29" i="8"/>
  <c r="O28" i="7"/>
  <c r="J28" i="7"/>
  <c r="C29" i="7"/>
  <c r="I29" i="7" s="1"/>
  <c r="D28" i="7"/>
  <c r="K36" i="9" l="1"/>
  <c r="H37" i="9"/>
  <c r="O10" i="7"/>
  <c r="P10" i="7" s="1"/>
  <c r="E11" i="7"/>
  <c r="F11" i="7" s="1"/>
  <c r="F30" i="8"/>
  <c r="J26" i="7"/>
  <c r="J27" i="7"/>
  <c r="O29" i="8"/>
  <c r="D29" i="8"/>
  <c r="C30" i="8"/>
  <c r="I30" i="8" s="1"/>
  <c r="D29" i="7"/>
  <c r="O29" i="7"/>
  <c r="C30" i="7"/>
  <c r="I30" i="7" s="1"/>
  <c r="J29" i="7"/>
  <c r="L36" i="9" l="1"/>
  <c r="K37" i="9"/>
  <c r="O8" i="7"/>
  <c r="O30" i="8"/>
  <c r="D30" i="8"/>
  <c r="C31" i="8"/>
  <c r="I31" i="8" s="1"/>
  <c r="F31" i="8"/>
  <c r="O30" i="7"/>
  <c r="D30" i="7"/>
  <c r="J30" i="7"/>
  <c r="H16" i="9" l="1"/>
  <c r="L37" i="9"/>
  <c r="F32" i="8"/>
  <c r="J31" i="8"/>
  <c r="O31" i="8"/>
  <c r="D31" i="8"/>
  <c r="C32" i="8"/>
  <c r="I10" i="7" l="1"/>
  <c r="I11" i="7" s="1"/>
  <c r="I25" i="7"/>
  <c r="O27" i="9"/>
  <c r="O26" i="9"/>
  <c r="O28" i="9"/>
  <c r="O30" i="9"/>
  <c r="O25" i="9"/>
  <c r="O32" i="9"/>
  <c r="O31" i="9"/>
  <c r="O29" i="9"/>
  <c r="O33" i="9"/>
  <c r="O34" i="9"/>
  <c r="O35" i="9"/>
  <c r="O36" i="9"/>
  <c r="I32" i="8"/>
  <c r="J32" i="8" s="1"/>
  <c r="I7" i="8"/>
  <c r="E13" i="8"/>
  <c r="O32" i="8"/>
  <c r="C33" i="8"/>
  <c r="I33" i="8" s="1"/>
  <c r="D32" i="8"/>
  <c r="J26" i="8"/>
  <c r="J27" i="8"/>
  <c r="J28" i="8"/>
  <c r="J29" i="8"/>
  <c r="J30" i="8"/>
  <c r="F33" i="8"/>
  <c r="J25" i="7" l="1"/>
  <c r="I31" i="7"/>
  <c r="O37" i="9"/>
  <c r="Q36" i="9" s="1"/>
  <c r="E12" i="8"/>
  <c r="E10" i="8"/>
  <c r="F10" i="8" s="1"/>
  <c r="I9" i="8"/>
  <c r="J33" i="8"/>
  <c r="O33" i="8"/>
  <c r="D33" i="8"/>
  <c r="C34" i="8"/>
  <c r="I34" i="8" s="1"/>
  <c r="F34" i="8"/>
  <c r="J31" i="7" l="1"/>
  <c r="H16" i="7"/>
  <c r="Q25" i="9"/>
  <c r="Q32" i="9"/>
  <c r="Q35" i="9"/>
  <c r="Q29" i="9"/>
  <c r="Q34" i="9"/>
  <c r="Q30" i="9"/>
  <c r="Q33" i="9"/>
  <c r="Q28" i="9"/>
  <c r="Q27" i="9"/>
  <c r="Q26" i="9"/>
  <c r="Q31" i="9"/>
  <c r="O10" i="8"/>
  <c r="P10" i="8" s="1"/>
  <c r="E11" i="8"/>
  <c r="F11" i="8" s="1"/>
  <c r="J34" i="8"/>
  <c r="O34" i="8"/>
  <c r="C35" i="8"/>
  <c r="D34" i="8"/>
  <c r="F35" i="8"/>
  <c r="N25" i="7" l="1"/>
  <c r="H18" i="7"/>
  <c r="N28" i="7"/>
  <c r="N27" i="7"/>
  <c r="N30" i="7"/>
  <c r="N29" i="7"/>
  <c r="N26" i="7"/>
  <c r="Q24" i="9"/>
  <c r="H18" i="9" s="1"/>
  <c r="O8" i="8"/>
  <c r="I35" i="8"/>
  <c r="C36" i="8"/>
  <c r="D35" i="8"/>
  <c r="F40" i="8"/>
  <c r="N31" i="7" l="1"/>
  <c r="P25" i="7" s="1"/>
  <c r="I25" i="8"/>
  <c r="J25" i="8" s="1"/>
  <c r="I10" i="8"/>
  <c r="I11" i="8" s="1"/>
  <c r="C37" i="8"/>
  <c r="I36" i="8"/>
  <c r="J36" i="8" s="1"/>
  <c r="D36" i="8"/>
  <c r="J35" i="8"/>
  <c r="P30" i="7" l="1"/>
  <c r="P27" i="7"/>
  <c r="P28" i="7"/>
  <c r="P26" i="7"/>
  <c r="P24" i="7" s="1"/>
  <c r="H20" i="7" s="1"/>
  <c r="P29" i="7"/>
  <c r="C38" i="8"/>
  <c r="I37" i="8"/>
  <c r="J37" i="8" s="1"/>
  <c r="D37" i="8"/>
  <c r="C39" i="8" l="1"/>
  <c r="D38" i="8"/>
  <c r="I38" i="8"/>
  <c r="J38" i="8" s="1"/>
  <c r="C40" i="8" l="1"/>
  <c r="D39" i="8"/>
  <c r="I39" i="8"/>
  <c r="J39" i="8" s="1"/>
  <c r="I40" i="8" l="1"/>
  <c r="I41" i="8" s="1"/>
  <c r="D40" i="8"/>
  <c r="J40" i="8" l="1"/>
  <c r="J41" i="8" s="1"/>
  <c r="H16" i="8"/>
  <c r="N39" i="8" s="1"/>
  <c r="N37" i="8" l="1"/>
  <c r="N38" i="8"/>
  <c r="N40" i="8"/>
  <c r="N36" i="8"/>
  <c r="N35" i="8"/>
  <c r="H18" i="8"/>
  <c r="N30" i="8"/>
  <c r="N29" i="8"/>
  <c r="N27" i="8"/>
  <c r="N33" i="8"/>
  <c r="N34" i="8"/>
  <c r="N31" i="8"/>
  <c r="N26" i="8"/>
  <c r="N28" i="8"/>
  <c r="N32" i="8"/>
  <c r="N25" i="8"/>
  <c r="N41" i="8" l="1"/>
  <c r="P40" i="8" s="1"/>
  <c r="P28" i="8" l="1"/>
  <c r="P39" i="8"/>
  <c r="P38" i="8"/>
  <c r="P37" i="8"/>
  <c r="P35" i="8"/>
  <c r="P36" i="8"/>
  <c r="P33" i="8"/>
  <c r="P27" i="8"/>
  <c r="P26" i="8"/>
  <c r="P29" i="8"/>
  <c r="P31" i="8"/>
  <c r="P25" i="8"/>
  <c r="P30" i="8"/>
  <c r="P34" i="8"/>
  <c r="P32" i="8"/>
  <c r="P24" i="8" l="1"/>
  <c r="H20" i="8" s="1"/>
</calcChain>
</file>

<file path=xl/sharedStrings.xml><?xml version="1.0" encoding="utf-8"?>
<sst xmlns="http://schemas.openxmlformats.org/spreadsheetml/2006/main" count="110" uniqueCount="53">
  <si>
    <t>BADLARPP Index</t>
  </si>
  <si>
    <t>Feriados</t>
  </si>
  <si>
    <t>Date</t>
  </si>
  <si>
    <t>PX_LAST</t>
  </si>
  <si>
    <t>Valor Presente</t>
  </si>
  <si>
    <t>Spread a licitar</t>
  </si>
  <si>
    <t>Badlar Promedio Actual</t>
  </si>
  <si>
    <t>Fecha de vencimiento</t>
  </si>
  <si>
    <t>Último Cupón</t>
  </si>
  <si>
    <t>Próximo Cupón</t>
  </si>
  <si>
    <t>Intereses corridos</t>
  </si>
  <si>
    <t>Fecha Badlar inicio cupón corriente</t>
  </si>
  <si>
    <t>Fecha Badlar fin cupón corriente</t>
  </si>
  <si>
    <t>Fecha de valuación</t>
  </si>
  <si>
    <t>Valor nominal original</t>
  </si>
  <si>
    <t>Valor residual actual</t>
  </si>
  <si>
    <t>Días transcurridos del período</t>
  </si>
  <si>
    <t>Valor técnico</t>
  </si>
  <si>
    <t>Amortización</t>
  </si>
  <si>
    <t>Capital Residual</t>
  </si>
  <si>
    <t>Flujo Total</t>
  </si>
  <si>
    <t>Días transcurridos</t>
  </si>
  <si>
    <t>Fecha</t>
  </si>
  <si>
    <t>TIR</t>
  </si>
  <si>
    <t>TNA</t>
  </si>
  <si>
    <t>Intereses</t>
  </si>
  <si>
    <t>Dur. Modificada</t>
  </si>
  <si>
    <t>Badlar período inicial</t>
  </si>
  <si>
    <t>Badlar Proyectada</t>
  </si>
  <si>
    <t>La presente planilla de cálculo (la “Planilla de Cálculo”) ha sido puesta a disposición del destinatario del presente, en su carácter de interesado y eventual inversor (el “Interesado”) solamente a modo ilustrativo y ejemplificativo. El Interesado deberá, a los efectos de la suscripción de los Títulos de Deuda Clase IV, basarse en sus propios cálculos y evaluación de los Términos y Condiciones de los Títulos de Deuda Clase IV descriptos en el Prospecto de Programa y el Suplemento de Prospecto que ha tenido a su disposición, a fin de determinar el rendimiento de los Títulos de Deuda Clase IV. El Interesado deberá analizar cuidadosamente dicha información, junto con el Prospecto de Programa y Suplemento de Prospecto, y en particular las consideraciones de riesgo para la inversión. Se aclara que el uso de la Planilla de Cálculo no es obligatorio para el Interesado, sino meramente orientativo, y que los resultados que ésta arroje no serán vinculantes; por tal motivo el Banco de la Provincia de Buenos Aires no tendrá responsabilidad alguna con motivo de cualquier error cometido en la realización de los cálculos respectivos o en su interpretación por parte del Interesado. La presente Planilla de Cálculo determina los Flujos de Pagos para los Títulos de Deuda Clase IV considerando la Tasa Badlar proyectada por el Interesado, asumiendo que la misma se encuentra vigente para todos los periodos y manteniendo constante las restantes variables.</t>
  </si>
  <si>
    <t>Fecha de liquidación</t>
  </si>
  <si>
    <t>UVA inicial</t>
  </si>
  <si>
    <t>ACERUVA Index</t>
  </si>
  <si>
    <t>Tasa a licitar</t>
  </si>
  <si>
    <t>Títulos de Deuda Clase III Banco de la Provincia de Buenos Aires</t>
  </si>
  <si>
    <t>Títulos de Deuda Clase IV Banco de la Provincia de Buenos Aires</t>
  </si>
  <si>
    <t>Títulos de Deuda Clase V Banco de la Provincia de Buenos Aires</t>
  </si>
  <si>
    <t>Colocadores:</t>
  </si>
  <si>
    <t>Emisor y Organizador:</t>
  </si>
  <si>
    <t>Fecha de Licitacion</t>
  </si>
  <si>
    <t>Flujo UVA</t>
  </si>
  <si>
    <t>Flujo Pesos</t>
  </si>
  <si>
    <t>1° Año</t>
  </si>
  <si>
    <t>2° Año</t>
  </si>
  <si>
    <t>3° Año</t>
  </si>
  <si>
    <t>1° año</t>
  </si>
  <si>
    <t>2° año</t>
  </si>
  <si>
    <t>3° año</t>
  </si>
  <si>
    <t>UVA Proyectada</t>
  </si>
  <si>
    <t>Proyecciones Inflación</t>
  </si>
  <si>
    <t>La presente planilla de cálculo (la “Planilla de Cálculo”) ha sido puesta a disposición del destinatario del presente, en su carácter de interesado y eventual inversor (el “Interesado”) solamente a modo ilustrativo y ejemplificativo. El Interesado deberá, a los efectos de la suscripción de los Títulos de Deuda Clase V, basarse en sus propios cálculos y evaluación de los Términos y Condiciones de los Títulos de Deuda Clase V descriptos en el Prospecto de Programa y el Suplemento de Prospecto que ha tenido a su disposición, a fin de determinar el rendimiento de los Títulos de Deuda Clase V. El Interesado deberá analizar cuidadosamente dicha información, junto con el Prospecto de Programa y Suplemento de Prospecto, y en particular las consideraciones de riesgo para la inversión. Se aclara que el uso de la Planilla de Cálculo no es obligatorio para el Interesado, sino meramente orientativo, y que los resultados que ésta arroje no serán vinculantes; por tal motivo el Banco de la Provincia de Buenos Aires no tendrá responsabilidad alguna con motivo de cualquier error cometido en la realización de los cálculos respectivos o en su interpretación por parte del Interesado. La presente Planilla de Cálculo determina los Flujos de Pagos para los Títulos de Deuda Clase V considerando el valor de las UVA proyectadas por el Interesado, asumiendo que la misma se encuentra vigente para todos los periodos y manteniendo constante las restantes variables.</t>
  </si>
  <si>
    <t>La presente planilla de cálculo (la “Planilla de Cálculo”) ha sido puesta a disposición del destinatario del presente, en su carácter de interesado y eventual inversor (el “Interesado”) solamente a modo ilustrativo y ejemplificativo. El Interesado deberá, a los efectos de la suscripción de los Títulos de Deuda Clase III, basarse en sus propios cálculos y evaluación de los Términos y Condiciones de los Títulos de Deuda Clase III descriptos en el Prospecto de Programa y el Suplemento de Precio que ha tenido a su disposición, a fin de determinar el rendimiento de los Títulos de Deuda Clase III. El Interesado deberá analizar cuidadosamente dicha información, junto con el Prospecto de Programa y Suplemento de Precio, y en particular las consideraciones de riesgo para la inversión. Se aclara que el uso de la Planilla de Cálculo no es obligatorio para el Interesado, sino meramente orientativo, y que los resultados que ésta arroje no serán vinculantes; por tal motivo el Banco de la Provincia de Buenos Aires no tendrá responsabilidad alguna con motivo de cualquier error cometido en la realización de los cálculos respectivos o en su interpretación por parte del Interesado. La presente Planilla de Cálculo determina los Flujos de Pagos para los Títulos de Deuda Clase III considerando la Tasa Badlar proyectada por el Interesado, asumiendo que la misma se encuentra vigente para todos los periodos y manteniendo constante las restantes variables.</t>
  </si>
  <si>
    <t>Fecha de Licitación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</si>
</sst>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 #,##0.00_ ;_ * \-#,##0.00_ ;_ * &quot;-&quot;??_ ;_ @_ "/>
    <numFmt numFmtId="164" formatCode="_-* #,##0.00\ _€_-;\-* #,##0.00\ _€_-;_-* &quot;-&quot;??\ _€_-;_-@_-"/>
    <numFmt numFmtId="165" formatCode="0.000%"/>
    <numFmt numFmtId="166" formatCode="0.0000"/>
    <numFmt numFmtId="167" formatCode="0.0000%"/>
    <numFmt numFmtId="168" formatCode="0.000"/>
    <numFmt numFmtId="169" formatCode="#,000,000"/>
    <numFmt numFmtId="170" formatCode="0.00000%"/>
    <numFmt numFmtId="171" formatCode="d\-mmm\-yyyy"/>
    <numFmt numFmtId="172" formatCode="#,##0_ ;\-#,##0\ "/>
    <numFmt numFmtId="173" formatCode="#,##0.00_ ;\-#,##0.00\ "/>
  </numFmts>
  <fonts count="27">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sz val="10"/>
      <name val="MS Sans Serif"/>
      <family val="2"/>
    </font>
    <font>
      <sz val="1"/>
      <color indexed="8"/>
      <name val="Courier"/>
      <family val="3"/>
    </font>
    <font>
      <b/>
      <i/>
      <sz val="11"/>
      <color indexed="8"/>
      <name val="Times New Roman"/>
      <family val="1"/>
    </font>
    <font>
      <b/>
      <sz val="11"/>
      <color indexed="16"/>
      <name val="Times New Roman"/>
      <family val="1"/>
    </font>
    <font>
      <sz val="9"/>
      <color theme="0"/>
      <name val="Arial"/>
      <family val="2"/>
    </font>
    <font>
      <sz val="10"/>
      <name val="Neo"/>
    </font>
    <font>
      <sz val="9"/>
      <name val="Neo"/>
    </font>
    <font>
      <b/>
      <u/>
      <sz val="9"/>
      <name val="Neo"/>
    </font>
    <font>
      <b/>
      <sz val="12"/>
      <color rgb="FFFF0000"/>
      <name val="Neo"/>
    </font>
    <font>
      <sz val="9"/>
      <color rgb="FFFF0000"/>
      <name val="Neo"/>
    </font>
    <font>
      <b/>
      <sz val="9"/>
      <name val="Neo"/>
    </font>
    <font>
      <b/>
      <sz val="9"/>
      <color theme="0"/>
      <name val="Neo"/>
    </font>
    <font>
      <sz val="11"/>
      <color theme="1"/>
      <name val="Neo"/>
    </font>
    <font>
      <b/>
      <sz val="20"/>
      <color theme="6" tint="-0.249977111117893"/>
      <name val="Cambria"/>
      <family val="1"/>
      <scheme val="major"/>
    </font>
    <font>
      <sz val="10"/>
      <color theme="0"/>
      <name val="Arial"/>
      <family val="2"/>
    </font>
    <font>
      <sz val="9"/>
      <color theme="1"/>
      <name val="Arial"/>
      <family val="2"/>
    </font>
    <font>
      <sz val="10"/>
      <color rgb="FFFF0000"/>
      <name val="Arial"/>
      <family val="2"/>
    </font>
    <font>
      <b/>
      <sz val="10"/>
      <name val="Arial"/>
      <family val="2"/>
    </font>
    <font>
      <sz val="10"/>
      <color rgb="FFFF0000"/>
      <name val="Neo"/>
    </font>
    <font>
      <sz val="10"/>
      <color theme="1"/>
      <name val="Arial"/>
      <family val="2"/>
    </font>
    <font>
      <b/>
      <sz val="10"/>
      <name val="Neo"/>
    </font>
    <font>
      <b/>
      <u/>
      <sz val="10"/>
      <name val="Neo"/>
    </font>
  </fonts>
  <fills count="8">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5" tint="0.39997558519241921"/>
        <bgColor indexed="64"/>
      </patternFill>
    </fill>
  </fills>
  <borders count="41">
    <border>
      <left/>
      <right/>
      <top/>
      <bottom/>
      <diagonal/>
    </border>
    <border>
      <left/>
      <right style="thin">
        <color indexed="64"/>
      </right>
      <top/>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style="medium">
        <color theme="6"/>
      </left>
      <right/>
      <top style="medium">
        <color theme="6"/>
      </top>
      <bottom/>
      <diagonal/>
    </border>
    <border>
      <left/>
      <right/>
      <top style="medium">
        <color theme="6"/>
      </top>
      <bottom/>
      <diagonal/>
    </border>
    <border>
      <left/>
      <right style="medium">
        <color theme="6"/>
      </right>
      <top style="medium">
        <color theme="6"/>
      </top>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thin">
        <color indexed="64"/>
      </left>
      <right style="medium">
        <color theme="6"/>
      </right>
      <top style="medium">
        <color theme="6"/>
      </top>
      <bottom/>
      <diagonal/>
    </border>
    <border>
      <left style="thin">
        <color indexed="64"/>
      </left>
      <right style="medium">
        <color theme="6"/>
      </right>
      <top/>
      <bottom/>
      <diagonal/>
    </border>
    <border>
      <left style="thin">
        <color indexed="64"/>
      </left>
      <right style="medium">
        <color theme="6"/>
      </right>
      <top/>
      <bottom style="medium">
        <color theme="6"/>
      </bottom>
      <diagonal/>
    </border>
    <border>
      <left style="thin">
        <color indexed="64"/>
      </left>
      <right style="medium">
        <color theme="6"/>
      </right>
      <top style="medium">
        <color theme="6"/>
      </top>
      <bottom style="medium">
        <color theme="6"/>
      </bottom>
      <diagonal/>
    </border>
    <border>
      <left style="thin">
        <color theme="6"/>
      </left>
      <right/>
      <top/>
      <bottom/>
      <diagonal/>
    </border>
    <border>
      <left/>
      <right style="thin">
        <color theme="6"/>
      </right>
      <top/>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medium">
        <color theme="6"/>
      </left>
      <right/>
      <top/>
      <bottom/>
      <diagonal/>
    </border>
    <border>
      <left style="thin">
        <color theme="6"/>
      </left>
      <right style="thin">
        <color theme="6"/>
      </right>
      <top/>
      <bottom style="medium">
        <color theme="6"/>
      </bottom>
      <diagonal/>
    </border>
    <border>
      <left style="thin">
        <color theme="6"/>
      </left>
      <right style="thin">
        <color theme="6"/>
      </right>
      <top/>
      <bottom/>
      <diagonal/>
    </border>
    <border>
      <left/>
      <right style="medium">
        <color theme="6"/>
      </right>
      <top/>
      <bottom/>
      <diagonal/>
    </border>
    <border>
      <left style="thin">
        <color theme="6"/>
      </left>
      <right style="thin">
        <color theme="6"/>
      </right>
      <top style="medium">
        <color theme="6"/>
      </top>
      <bottom/>
      <diagonal/>
    </border>
    <border>
      <left style="thin">
        <color theme="6"/>
      </left>
      <right style="medium">
        <color theme="6"/>
      </right>
      <top style="medium">
        <color theme="6"/>
      </top>
      <bottom/>
      <diagonal/>
    </border>
    <border>
      <left style="thin">
        <color theme="6"/>
      </left>
      <right style="medium">
        <color theme="6"/>
      </right>
      <top/>
      <bottom style="medium">
        <color theme="6"/>
      </bottom>
      <diagonal/>
    </border>
    <border>
      <left style="medium">
        <color theme="6"/>
      </left>
      <right style="thin">
        <color theme="6"/>
      </right>
      <top style="medium">
        <color theme="6"/>
      </top>
      <bottom/>
      <diagonal/>
    </border>
    <border>
      <left style="medium">
        <color theme="6"/>
      </left>
      <right style="thin">
        <color theme="6"/>
      </right>
      <top/>
      <bottom style="medium">
        <color theme="6"/>
      </bottom>
      <diagonal/>
    </border>
    <border>
      <left style="thin">
        <color theme="6"/>
      </left>
      <right/>
      <top style="medium">
        <color theme="6"/>
      </top>
      <bottom/>
      <diagonal/>
    </border>
    <border>
      <left style="thin">
        <color theme="6"/>
      </left>
      <right/>
      <top/>
      <bottom style="medium">
        <color theme="6"/>
      </bottom>
      <diagonal/>
    </border>
    <border>
      <left style="double">
        <color theme="6"/>
      </left>
      <right style="thin">
        <color theme="6"/>
      </right>
      <top style="medium">
        <color theme="6"/>
      </top>
      <bottom/>
      <diagonal/>
    </border>
    <border>
      <left style="thin">
        <color theme="6"/>
      </left>
      <right style="double">
        <color theme="6"/>
      </right>
      <top style="medium">
        <color theme="6"/>
      </top>
      <bottom/>
      <diagonal/>
    </border>
    <border>
      <left style="double">
        <color theme="6"/>
      </left>
      <right style="thin">
        <color theme="6"/>
      </right>
      <top/>
      <bottom style="medium">
        <color theme="6"/>
      </bottom>
      <diagonal/>
    </border>
    <border>
      <left style="thin">
        <color theme="6"/>
      </left>
      <right style="double">
        <color theme="6"/>
      </right>
      <top/>
      <bottom style="medium">
        <color theme="6"/>
      </bottom>
      <diagonal/>
    </border>
    <border>
      <left style="thin">
        <color theme="6"/>
      </left>
      <right style="double">
        <color theme="6"/>
      </right>
      <top/>
      <bottom/>
      <diagonal/>
    </border>
    <border>
      <left style="double">
        <color theme="6"/>
      </left>
      <right style="thin">
        <color theme="6"/>
      </right>
      <top/>
      <bottom/>
      <diagonal/>
    </border>
    <border>
      <left style="double">
        <color theme="6"/>
      </left>
      <right style="double">
        <color theme="6"/>
      </right>
      <top/>
      <bottom style="medium">
        <color theme="6"/>
      </bottom>
      <diagonal/>
    </border>
    <border>
      <left style="double">
        <color theme="6"/>
      </left>
      <right style="double">
        <color theme="6"/>
      </right>
      <top/>
      <bottom/>
      <diagonal/>
    </border>
  </borders>
  <cellStyleXfs count="16">
    <xf numFmtId="0" fontId="0" fillId="0" borderId="0"/>
    <xf numFmtId="43" fontId="1"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5" fillId="0" borderId="0"/>
    <xf numFmtId="169" fontId="6" fillId="0" borderId="0">
      <protection locked="0"/>
    </xf>
    <xf numFmtId="169" fontId="6" fillId="0" borderId="0">
      <protection locked="0"/>
    </xf>
    <xf numFmtId="169" fontId="6" fillId="0" borderId="0">
      <protection locked="0"/>
    </xf>
    <xf numFmtId="169" fontId="6" fillId="0" borderId="0">
      <protection locked="0"/>
    </xf>
    <xf numFmtId="169" fontId="6" fillId="0" borderId="0">
      <protection locked="0"/>
    </xf>
    <xf numFmtId="169" fontId="6" fillId="0" borderId="0">
      <protection locked="0"/>
    </xf>
    <xf numFmtId="169" fontId="6" fillId="0" borderId="0">
      <protection locked="0"/>
    </xf>
    <xf numFmtId="0" fontId="7" fillId="2" borderId="0">
      <alignment horizontal="right"/>
    </xf>
    <xf numFmtId="0" fontId="8" fillId="2" borderId="1"/>
    <xf numFmtId="9" fontId="1" fillId="0" borderId="0" applyFont="0" applyFill="0" applyBorder="0" applyAlignment="0" applyProtection="0"/>
  </cellStyleXfs>
  <cellXfs count="178">
    <xf numFmtId="0" fontId="0" fillId="0" borderId="0" xfId="0"/>
    <xf numFmtId="14" fontId="0" fillId="0" borderId="0" xfId="0" applyNumberFormat="1"/>
    <xf numFmtId="171" fontId="0" fillId="0" borderId="0" xfId="1" applyNumberFormat="1" applyFont="1"/>
    <xf numFmtId="0" fontId="10" fillId="0" borderId="0" xfId="0" applyFont="1" applyFill="1" applyAlignment="1">
      <alignment vertical="center"/>
    </xf>
    <xf numFmtId="4" fontId="10" fillId="0" borderId="0" xfId="0" applyNumberFormat="1" applyFont="1" applyFill="1" applyAlignment="1">
      <alignment vertical="center"/>
    </xf>
    <xf numFmtId="0" fontId="11" fillId="0" borderId="0" xfId="0" applyFont="1" applyFill="1" applyAlignment="1">
      <alignment vertical="center"/>
    </xf>
    <xf numFmtId="15" fontId="11" fillId="0" borderId="0" xfId="0" applyNumberFormat="1" applyFont="1" applyFill="1" applyAlignment="1">
      <alignment vertical="center"/>
    </xf>
    <xf numFmtId="3" fontId="11" fillId="0" borderId="0" xfId="0" applyNumberFormat="1" applyFont="1" applyFill="1" applyAlignment="1">
      <alignment vertical="center"/>
    </xf>
    <xf numFmtId="0" fontId="11" fillId="0" borderId="0" xfId="0" applyFont="1" applyFill="1" applyBorder="1" applyAlignment="1">
      <alignment vertical="center"/>
    </xf>
    <xf numFmtId="10" fontId="11" fillId="0" borderId="0" xfId="4" applyNumberFormat="1" applyFont="1" applyFill="1" applyBorder="1" applyAlignment="1">
      <alignment vertical="center"/>
    </xf>
    <xf numFmtId="10" fontId="11" fillId="0" borderId="0" xfId="4" applyNumberFormat="1" applyFont="1" applyFill="1" applyAlignment="1">
      <alignment vertical="center"/>
    </xf>
    <xf numFmtId="0" fontId="15" fillId="0" borderId="0" xfId="0" applyFont="1" applyFill="1" applyBorder="1" applyAlignment="1">
      <alignment vertical="center"/>
    </xf>
    <xf numFmtId="2" fontId="11" fillId="0" borderId="0" xfId="0" applyNumberFormat="1" applyFont="1" applyFill="1" applyBorder="1" applyAlignment="1">
      <alignment vertical="center"/>
    </xf>
    <xf numFmtId="4" fontId="11" fillId="0" borderId="0" xfId="0" applyNumberFormat="1" applyFont="1" applyFill="1" applyBorder="1" applyAlignment="1">
      <alignment vertical="center"/>
    </xf>
    <xf numFmtId="165" fontId="11" fillId="0" borderId="0" xfId="4" applyNumberFormat="1" applyFont="1" applyFill="1" applyBorder="1" applyAlignment="1">
      <alignment vertical="center"/>
    </xf>
    <xf numFmtId="2" fontId="11" fillId="0" borderId="0" xfId="0" applyNumberFormat="1" applyFont="1" applyFill="1" applyAlignment="1">
      <alignment vertical="center"/>
    </xf>
    <xf numFmtId="2" fontId="11" fillId="0" borderId="0" xfId="0" applyNumberFormat="1" applyFont="1" applyFill="1" applyBorder="1" applyAlignment="1">
      <alignment horizontal="right" vertical="center"/>
    </xf>
    <xf numFmtId="4" fontId="11" fillId="0" borderId="0" xfId="0" applyNumberFormat="1" applyFont="1" applyFill="1" applyAlignment="1">
      <alignment vertical="center"/>
    </xf>
    <xf numFmtId="10" fontId="11" fillId="0" borderId="0" xfId="15" applyNumberFormat="1" applyFont="1" applyFill="1" applyBorder="1" applyAlignment="1">
      <alignment vertical="center"/>
    </xf>
    <xf numFmtId="43" fontId="11" fillId="0" borderId="0" xfId="1" applyFont="1" applyFill="1" applyAlignment="1">
      <alignment vertical="center"/>
    </xf>
    <xf numFmtId="10" fontId="11" fillId="0" borderId="0" xfId="0" applyNumberFormat="1" applyFont="1" applyFill="1" applyAlignment="1">
      <alignment vertical="center"/>
    </xf>
    <xf numFmtId="164" fontId="11" fillId="0" borderId="0" xfId="3" applyFont="1" applyFill="1" applyAlignment="1">
      <alignment vertical="center"/>
    </xf>
    <xf numFmtId="0" fontId="15" fillId="0" borderId="0" xfId="0" applyFont="1" applyFill="1" applyBorder="1" applyAlignment="1">
      <alignment horizontal="center" vertical="center" wrapText="1"/>
    </xf>
    <xf numFmtId="10" fontId="16" fillId="0" borderId="0" xfId="4" applyNumberFormat="1" applyFont="1" applyFill="1" applyBorder="1" applyAlignment="1">
      <alignment horizontal="center" vertical="center"/>
    </xf>
    <xf numFmtId="3" fontId="17" fillId="0" borderId="0" xfId="0" applyNumberFormat="1" applyFont="1" applyFill="1" applyAlignment="1">
      <alignment vertical="center"/>
    </xf>
    <xf numFmtId="14" fontId="11" fillId="0" borderId="0" xfId="0" applyNumberFormat="1" applyFont="1" applyFill="1" applyAlignment="1">
      <alignment vertical="center"/>
    </xf>
    <xf numFmtId="168" fontId="11" fillId="0" borderId="0" xfId="0" applyNumberFormat="1" applyFont="1" applyFill="1" applyAlignment="1">
      <alignment vertical="center"/>
    </xf>
    <xf numFmtId="3" fontId="15" fillId="0" borderId="0" xfId="0" applyNumberFormat="1" applyFont="1" applyFill="1" applyAlignment="1">
      <alignment vertical="center"/>
    </xf>
    <xf numFmtId="1" fontId="11" fillId="0" borderId="0" xfId="0" applyNumberFormat="1" applyFont="1" applyFill="1" applyAlignment="1">
      <alignment vertical="center"/>
    </xf>
    <xf numFmtId="0" fontId="17" fillId="0" borderId="0" xfId="0" applyFont="1" applyFill="1" applyAlignment="1">
      <alignment vertical="center"/>
    </xf>
    <xf numFmtId="167" fontId="17" fillId="0" borderId="0" xfId="0" applyNumberFormat="1" applyFont="1" applyFill="1" applyAlignment="1">
      <alignment vertical="center"/>
    </xf>
    <xf numFmtId="14" fontId="14" fillId="0" borderId="0" xfId="0" applyNumberFormat="1" applyFont="1" applyFill="1" applyAlignment="1">
      <alignment vertical="center"/>
    </xf>
    <xf numFmtId="0" fontId="14" fillId="0" borderId="0" xfId="0" applyFont="1" applyFill="1" applyAlignment="1">
      <alignment vertical="center"/>
    </xf>
    <xf numFmtId="0" fontId="10" fillId="0" borderId="0" xfId="0" applyFont="1" applyFill="1" applyBorder="1" applyAlignment="1">
      <alignment vertical="center"/>
    </xf>
    <xf numFmtId="170" fontId="10" fillId="0" borderId="0" xfId="4" applyNumberFormat="1" applyFont="1" applyFill="1" applyBorder="1" applyAlignment="1">
      <alignment vertical="center"/>
    </xf>
    <xf numFmtId="166" fontId="15" fillId="0" borderId="0" xfId="0" applyNumberFormat="1" applyFont="1" applyFill="1" applyBorder="1" applyAlignment="1">
      <alignment horizontal="center" vertical="center"/>
    </xf>
    <xf numFmtId="4" fontId="15" fillId="0" borderId="0" xfId="0" applyNumberFormat="1" applyFont="1" applyFill="1" applyBorder="1" applyAlignment="1">
      <alignment vertical="center"/>
    </xf>
    <xf numFmtId="4" fontId="4" fillId="0" borderId="15" xfId="0" applyNumberFormat="1" applyFont="1" applyFill="1" applyBorder="1" applyAlignment="1">
      <alignment horizontal="center" vertical="center"/>
    </xf>
    <xf numFmtId="4" fontId="3" fillId="0" borderId="17" xfId="0" applyNumberFormat="1" applyFont="1" applyFill="1" applyBorder="1" applyAlignment="1">
      <alignment horizontal="center" vertical="center"/>
    </xf>
    <xf numFmtId="0" fontId="13" fillId="0" borderId="2" xfId="0" applyFont="1" applyFill="1" applyBorder="1" applyAlignment="1">
      <alignment vertical="center"/>
    </xf>
    <xf numFmtId="0" fontId="11" fillId="0" borderId="3" xfId="0" applyFont="1" applyFill="1" applyBorder="1" applyAlignment="1">
      <alignment vertical="center"/>
    </xf>
    <xf numFmtId="0" fontId="12" fillId="0" borderId="3" xfId="0" applyFont="1" applyFill="1" applyBorder="1" applyAlignment="1">
      <alignment vertical="center"/>
    </xf>
    <xf numFmtId="0" fontId="11" fillId="0" borderId="4" xfId="0" applyFont="1" applyFill="1" applyBorder="1" applyAlignment="1">
      <alignment vertical="center"/>
    </xf>
    <xf numFmtId="0" fontId="13" fillId="0" borderId="18" xfId="0" applyFont="1" applyFill="1" applyBorder="1" applyAlignment="1">
      <alignment vertical="center"/>
    </xf>
    <xf numFmtId="0" fontId="11" fillId="0" borderId="19" xfId="0" applyFont="1" applyFill="1" applyBorder="1" applyAlignment="1">
      <alignment vertical="center"/>
    </xf>
    <xf numFmtId="0" fontId="12" fillId="0" borderId="0" xfId="0" applyFont="1" applyFill="1" applyBorder="1" applyAlignment="1">
      <alignment vertical="center"/>
    </xf>
    <xf numFmtId="0" fontId="10" fillId="0" borderId="19" xfId="0" applyFont="1" applyFill="1" applyBorder="1" applyAlignment="1">
      <alignment vertical="center"/>
    </xf>
    <xf numFmtId="0" fontId="2" fillId="0" borderId="0" xfId="0" applyFont="1" applyFill="1" applyBorder="1" applyAlignment="1">
      <alignment vertical="center"/>
    </xf>
    <xf numFmtId="15" fontId="2" fillId="0" borderId="0" xfId="0" applyNumberFormat="1" applyFont="1" applyFill="1" applyBorder="1" applyAlignment="1">
      <alignment horizontal="center" vertical="center"/>
    </xf>
    <xf numFmtId="0" fontId="2" fillId="0" borderId="0" xfId="0" applyFont="1" applyFill="1" applyBorder="1" applyAlignment="1">
      <alignment horizontal="left" vertical="center"/>
    </xf>
    <xf numFmtId="172" fontId="2" fillId="0" borderId="0" xfId="3" applyNumberFormat="1" applyFont="1" applyFill="1" applyBorder="1" applyAlignment="1">
      <alignment horizontal="right" vertical="center"/>
    </xf>
    <xf numFmtId="0" fontId="11" fillId="0" borderId="18" xfId="0" applyFont="1" applyFill="1" applyBorder="1" applyAlignment="1">
      <alignment vertical="center"/>
    </xf>
    <xf numFmtId="9" fontId="2" fillId="0" borderId="0" xfId="15" applyFont="1" applyFill="1" applyBorder="1" applyAlignment="1">
      <alignment horizontal="right" vertical="center"/>
    </xf>
    <xf numFmtId="14" fontId="19" fillId="0" borderId="0" xfId="0" applyNumberFormat="1" applyFont="1" applyFill="1" applyBorder="1" applyAlignment="1">
      <alignment vertical="center"/>
    </xf>
    <xf numFmtId="0" fontId="19" fillId="0" borderId="0" xfId="0" applyFont="1" applyFill="1" applyBorder="1" applyAlignment="1">
      <alignment vertical="center"/>
    </xf>
    <xf numFmtId="170" fontId="10" fillId="0" borderId="19" xfId="4" applyNumberFormat="1" applyFont="1" applyFill="1" applyBorder="1" applyAlignment="1">
      <alignment vertical="center"/>
    </xf>
    <xf numFmtId="4" fontId="2" fillId="0" borderId="0" xfId="0" applyNumberFormat="1" applyFont="1" applyFill="1" applyBorder="1" applyAlignment="1">
      <alignment vertical="center"/>
    </xf>
    <xf numFmtId="165" fontId="11" fillId="0" borderId="19" xfId="4" applyNumberFormat="1" applyFont="1" applyFill="1" applyBorder="1" applyAlignment="1">
      <alignment vertical="center"/>
    </xf>
    <xf numFmtId="4" fontId="11" fillId="0" borderId="19" xfId="0" applyNumberFormat="1" applyFont="1" applyFill="1" applyBorder="1" applyAlignment="1">
      <alignment vertical="center"/>
    </xf>
    <xf numFmtId="0" fontId="15" fillId="0" borderId="19" xfId="0" applyFont="1" applyFill="1" applyBorder="1" applyAlignment="1">
      <alignment horizontal="center" vertical="center" wrapText="1"/>
    </xf>
    <xf numFmtId="0" fontId="15" fillId="0" borderId="19" xfId="0" applyFont="1" applyFill="1" applyBorder="1" applyAlignment="1">
      <alignment vertical="center"/>
    </xf>
    <xf numFmtId="0" fontId="11" fillId="0" borderId="5" xfId="0" applyFont="1" applyFill="1" applyBorder="1" applyAlignment="1">
      <alignment vertical="center"/>
    </xf>
    <xf numFmtId="0" fontId="11" fillId="0" borderId="6" xfId="0" applyFont="1" applyFill="1" applyBorder="1" applyAlignment="1">
      <alignment vertical="center"/>
    </xf>
    <xf numFmtId="0" fontId="11" fillId="0" borderId="7" xfId="0" applyFont="1" applyFill="1" applyBorder="1" applyAlignment="1">
      <alignment vertical="center"/>
    </xf>
    <xf numFmtId="43" fontId="11" fillId="0" borderId="0" xfId="1" applyFont="1" applyFill="1" applyAlignment="1">
      <alignment horizontal="center" vertical="center"/>
    </xf>
    <xf numFmtId="43" fontId="11" fillId="0" borderId="0" xfId="0" applyNumberFormat="1" applyFont="1" applyFill="1" applyBorder="1" applyAlignment="1">
      <alignment vertical="center"/>
    </xf>
    <xf numFmtId="0" fontId="2" fillId="3" borderId="0" xfId="0" applyFont="1" applyFill="1" applyBorder="1" applyAlignment="1">
      <alignment vertical="center"/>
    </xf>
    <xf numFmtId="0" fontId="19" fillId="4" borderId="0" xfId="0" applyFont="1" applyFill="1" applyBorder="1" applyAlignment="1">
      <alignment vertical="center"/>
    </xf>
    <xf numFmtId="15" fontId="19" fillId="4" borderId="0" xfId="0" applyNumberFormat="1" applyFont="1" applyFill="1" applyBorder="1" applyAlignment="1">
      <alignment horizontal="center" vertical="center"/>
    </xf>
    <xf numFmtId="2" fontId="0" fillId="0" borderId="0" xfId="0" applyNumberFormat="1"/>
    <xf numFmtId="0" fontId="9" fillId="0" borderId="22" xfId="0" applyNumberFormat="1" applyFont="1" applyFill="1" applyBorder="1" applyAlignment="1">
      <alignment horizontal="center" vertical="center"/>
    </xf>
    <xf numFmtId="43" fontId="2" fillId="0" borderId="0" xfId="1" applyFont="1" applyFill="1" applyBorder="1" applyAlignment="1">
      <alignment vertical="center"/>
    </xf>
    <xf numFmtId="0" fontId="2" fillId="3" borderId="0" xfId="0" applyFont="1" applyFill="1" applyBorder="1" applyAlignment="1">
      <alignment horizontal="left" vertical="center"/>
    </xf>
    <xf numFmtId="0" fontId="22" fillId="3" borderId="0" xfId="0" applyFont="1" applyFill="1" applyBorder="1" applyAlignment="1">
      <alignment vertical="center"/>
    </xf>
    <xf numFmtId="165" fontId="10" fillId="0" borderId="0" xfId="4" applyNumberFormat="1" applyFont="1" applyFill="1" applyBorder="1" applyAlignment="1">
      <alignment vertical="center"/>
    </xf>
    <xf numFmtId="0" fontId="10" fillId="3" borderId="20" xfId="0" applyFont="1" applyFill="1" applyBorder="1" applyAlignment="1">
      <alignment horizontal="center" vertical="center"/>
    </xf>
    <xf numFmtId="0" fontId="10" fillId="0" borderId="20" xfId="0" applyFont="1" applyFill="1" applyBorder="1" applyAlignment="1">
      <alignment horizontal="center" vertical="center"/>
    </xf>
    <xf numFmtId="10" fontId="10" fillId="0" borderId="21" xfId="15" applyNumberFormat="1" applyFont="1" applyFill="1" applyBorder="1" applyAlignment="1">
      <alignment horizontal="center" vertical="center"/>
    </xf>
    <xf numFmtId="173" fontId="10" fillId="0" borderId="21" xfId="1" applyNumberFormat="1" applyFont="1" applyFill="1" applyBorder="1" applyAlignment="1">
      <alignment horizontal="center" vertical="center"/>
    </xf>
    <xf numFmtId="15" fontId="2" fillId="0" borderId="8" xfId="0" applyNumberFormat="1" applyFont="1" applyFill="1" applyBorder="1" applyAlignment="1">
      <alignment horizontal="center" vertical="center"/>
    </xf>
    <xf numFmtId="4" fontId="2" fillId="0" borderId="26" xfId="0" applyNumberFormat="1" applyFont="1" applyFill="1" applyBorder="1" applyAlignment="1">
      <alignment vertical="center"/>
    </xf>
    <xf numFmtId="10" fontId="2" fillId="0" borderId="26" xfId="0" applyNumberFormat="1" applyFont="1" applyFill="1" applyBorder="1" applyAlignment="1">
      <alignment horizontal="center" vertical="center"/>
    </xf>
    <xf numFmtId="9" fontId="2" fillId="0" borderId="26" xfId="0" applyNumberFormat="1" applyFont="1" applyFill="1" applyBorder="1" applyAlignment="1">
      <alignment horizontal="center" vertical="center"/>
    </xf>
    <xf numFmtId="2" fontId="2" fillId="0" borderId="26" xfId="0" applyNumberFormat="1" applyFont="1" applyFill="1" applyBorder="1" applyAlignment="1">
      <alignment horizontal="center" vertical="center"/>
    </xf>
    <xf numFmtId="4" fontId="2" fillId="0" borderId="26" xfId="0" applyNumberFormat="1" applyFont="1" applyFill="1" applyBorder="1" applyAlignment="1">
      <alignment horizontal="center" vertical="center"/>
    </xf>
    <xf numFmtId="4" fontId="2" fillId="0" borderId="10" xfId="0" applyNumberFormat="1" applyFont="1" applyFill="1" applyBorder="1" applyAlignment="1">
      <alignment horizontal="center" vertical="center"/>
    </xf>
    <xf numFmtId="15" fontId="2" fillId="0" borderId="22" xfId="0" applyNumberFormat="1" applyFont="1" applyFill="1" applyBorder="1" applyAlignment="1">
      <alignment horizontal="center" vertical="center"/>
    </xf>
    <xf numFmtId="3" fontId="2" fillId="0" borderId="24" xfId="0" applyNumberFormat="1" applyFont="1" applyFill="1" applyBorder="1" applyAlignment="1">
      <alignment horizontal="center" vertical="center"/>
    </xf>
    <xf numFmtId="9" fontId="2" fillId="0" borderId="24" xfId="0" applyNumberFormat="1" applyFont="1" applyFill="1" applyBorder="1" applyAlignment="1">
      <alignment horizontal="center" vertical="center"/>
    </xf>
    <xf numFmtId="4" fontId="2" fillId="0" borderId="24" xfId="0" applyNumberFormat="1" applyFont="1" applyFill="1" applyBorder="1" applyAlignment="1">
      <alignment horizontal="center" vertical="center"/>
    </xf>
    <xf numFmtId="4" fontId="2" fillId="0" borderId="25" xfId="0" applyNumberFormat="1" applyFont="1" applyFill="1" applyBorder="1" applyAlignment="1">
      <alignment horizontal="center" vertical="center"/>
    </xf>
    <xf numFmtId="3" fontId="2" fillId="0" borderId="23" xfId="0" applyNumberFormat="1" applyFont="1" applyFill="1" applyBorder="1" applyAlignment="1">
      <alignment horizontal="center" vertical="center"/>
    </xf>
    <xf numFmtId="9" fontId="2" fillId="0" borderId="23" xfId="0" applyNumberFormat="1" applyFont="1" applyFill="1" applyBorder="1" applyAlignment="1">
      <alignment horizontal="center" vertical="center"/>
    </xf>
    <xf numFmtId="4" fontId="2" fillId="0" borderId="23" xfId="0" applyNumberFormat="1" applyFont="1" applyFill="1" applyBorder="1" applyAlignment="1">
      <alignment horizontal="center" vertical="center"/>
    </xf>
    <xf numFmtId="4" fontId="2" fillId="0" borderId="28" xfId="0" applyNumberFormat="1" applyFont="1" applyFill="1" applyBorder="1" applyAlignment="1">
      <alignment horizontal="center" vertical="center"/>
    </xf>
    <xf numFmtId="15" fontId="2" fillId="0" borderId="9" xfId="0" applyNumberFormat="1" applyFont="1" applyFill="1" applyBorder="1" applyAlignment="1">
      <alignment vertical="center"/>
    </xf>
    <xf numFmtId="4" fontId="22" fillId="0" borderId="0" xfId="0" applyNumberFormat="1" applyFont="1" applyFill="1" applyBorder="1" applyAlignment="1">
      <alignment vertical="center"/>
    </xf>
    <xf numFmtId="10" fontId="2" fillId="0" borderId="0" xfId="0" applyNumberFormat="1" applyFont="1" applyFill="1" applyBorder="1" applyAlignment="1">
      <alignment horizontal="center" vertical="center"/>
    </xf>
    <xf numFmtId="4" fontId="22" fillId="3" borderId="0" xfId="0" applyNumberFormat="1" applyFont="1" applyFill="1" applyBorder="1" applyAlignment="1">
      <alignment horizontal="center" vertical="center"/>
    </xf>
    <xf numFmtId="2" fontId="2" fillId="0" borderId="0" xfId="0" applyNumberFormat="1" applyFont="1" applyFill="1" applyBorder="1" applyAlignment="1">
      <alignment horizontal="center" vertical="center"/>
    </xf>
    <xf numFmtId="15" fontId="2" fillId="0" borderId="11" xfId="0" applyNumberFormat="1" applyFont="1" applyFill="1" applyBorder="1" applyAlignment="1">
      <alignment horizontal="center" vertical="center"/>
    </xf>
    <xf numFmtId="4" fontId="2" fillId="0" borderId="13" xfId="0" applyNumberFormat="1" applyFont="1" applyFill="1" applyBorder="1" applyAlignment="1">
      <alignment horizontal="center" vertical="center"/>
    </xf>
    <xf numFmtId="15" fontId="2" fillId="0" borderId="0" xfId="0" applyNumberFormat="1" applyFont="1" applyFill="1" applyBorder="1" applyAlignment="1">
      <alignment vertical="center"/>
    </xf>
    <xf numFmtId="4" fontId="2" fillId="0" borderId="24" xfId="0" applyNumberFormat="1" applyFont="1" applyFill="1" applyBorder="1" applyAlignment="1">
      <alignment vertical="center"/>
    </xf>
    <xf numFmtId="10" fontId="2" fillId="0" borderId="24" xfId="0" applyNumberFormat="1" applyFont="1" applyFill="1" applyBorder="1" applyAlignment="1">
      <alignment horizontal="center" vertical="center"/>
    </xf>
    <xf numFmtId="2" fontId="2" fillId="0" borderId="24" xfId="0" applyNumberFormat="1" applyFont="1" applyFill="1" applyBorder="1" applyAlignment="1">
      <alignment horizontal="center" vertical="center"/>
    </xf>
    <xf numFmtId="4" fontId="3" fillId="0" borderId="0" xfId="0" applyNumberFormat="1" applyFont="1" applyFill="1" applyBorder="1" applyAlignment="1">
      <alignment horizontal="center" vertical="center"/>
    </xf>
    <xf numFmtId="4" fontId="22" fillId="0" borderId="0" xfId="0" applyNumberFormat="1" applyFont="1" applyFill="1" applyBorder="1" applyAlignment="1">
      <alignment horizontal="center" vertical="center"/>
    </xf>
    <xf numFmtId="15" fontId="2" fillId="0" borderId="30" xfId="0" applyNumberFormat="1" applyFont="1" applyFill="1" applyBorder="1" applyAlignment="1">
      <alignment horizontal="center" vertical="center"/>
    </xf>
    <xf numFmtId="14" fontId="10" fillId="0" borderId="0" xfId="0" applyNumberFormat="1" applyFont="1" applyFill="1" applyBorder="1" applyAlignment="1">
      <alignment vertical="center"/>
    </xf>
    <xf numFmtId="4" fontId="22" fillId="4" borderId="0" xfId="0" applyNumberFormat="1" applyFont="1" applyFill="1" applyBorder="1" applyAlignment="1">
      <alignment horizontal="center" vertical="center"/>
    </xf>
    <xf numFmtId="9" fontId="2" fillId="0" borderId="31" xfId="0" applyNumberFormat="1" applyFont="1" applyFill="1" applyBorder="1" applyAlignment="1">
      <alignment horizontal="center" vertical="center"/>
    </xf>
    <xf numFmtId="9" fontId="2" fillId="0" borderId="18" xfId="0" applyNumberFormat="1" applyFont="1" applyFill="1" applyBorder="1" applyAlignment="1">
      <alignment horizontal="center" vertical="center"/>
    </xf>
    <xf numFmtId="9" fontId="2" fillId="0" borderId="32" xfId="0" applyNumberFormat="1" applyFont="1" applyFill="1" applyBorder="1" applyAlignment="1">
      <alignment horizontal="center" vertical="center"/>
    </xf>
    <xf numFmtId="2" fontId="2" fillId="0" borderId="33" xfId="0" applyNumberFormat="1" applyFont="1" applyFill="1" applyBorder="1" applyAlignment="1">
      <alignment horizontal="center" vertical="center"/>
    </xf>
    <xf numFmtId="2" fontId="2" fillId="0" borderId="37" xfId="0" applyNumberFormat="1" applyFont="1" applyFill="1" applyBorder="1" applyAlignment="1">
      <alignment horizontal="center" vertical="center"/>
    </xf>
    <xf numFmtId="4" fontId="2" fillId="0" borderId="38" xfId="0" applyNumberFormat="1" applyFont="1" applyFill="1" applyBorder="1" applyAlignment="1">
      <alignment horizontal="center" vertical="center"/>
    </xf>
    <xf numFmtId="4" fontId="2" fillId="0" borderId="37" xfId="0" applyNumberFormat="1" applyFont="1" applyFill="1" applyBorder="1" applyAlignment="1">
      <alignment horizontal="center" vertical="center"/>
    </xf>
    <xf numFmtId="4" fontId="2" fillId="0" borderId="35" xfId="0" applyNumberFormat="1" applyFont="1" applyFill="1" applyBorder="1" applyAlignment="1">
      <alignment horizontal="center" vertical="center"/>
    </xf>
    <xf numFmtId="4" fontId="2" fillId="0" borderId="36" xfId="0" applyNumberFormat="1" applyFont="1" applyFill="1" applyBorder="1" applyAlignment="1">
      <alignment horizontal="center" vertical="center"/>
    </xf>
    <xf numFmtId="2" fontId="0" fillId="5" borderId="0" xfId="0" applyNumberFormat="1" applyFill="1"/>
    <xf numFmtId="2" fontId="0" fillId="6" borderId="0" xfId="0" applyNumberFormat="1" applyFill="1"/>
    <xf numFmtId="2" fontId="0" fillId="7" borderId="0" xfId="0" applyNumberFormat="1" applyFill="1"/>
    <xf numFmtId="10" fontId="0" fillId="0" borderId="0" xfId="0" applyNumberFormat="1"/>
    <xf numFmtId="15" fontId="21" fillId="3" borderId="0" xfId="0" applyNumberFormat="1" applyFont="1" applyFill="1" applyBorder="1" applyAlignment="1" applyProtection="1">
      <alignment horizontal="center" vertical="center"/>
      <protection locked="0"/>
    </xf>
    <xf numFmtId="10" fontId="21" fillId="3" borderId="0" xfId="15" applyNumberFormat="1" applyFont="1" applyFill="1" applyBorder="1" applyAlignment="1" applyProtection="1">
      <alignment horizontal="right" vertical="center"/>
      <protection locked="0"/>
    </xf>
    <xf numFmtId="10" fontId="23" fillId="3" borderId="21" xfId="15" applyNumberFormat="1" applyFont="1" applyFill="1" applyBorder="1" applyAlignment="1" applyProtection="1">
      <alignment horizontal="center" vertical="center"/>
      <protection locked="0"/>
    </xf>
    <xf numFmtId="10" fontId="21" fillId="0" borderId="24" xfId="4" applyNumberFormat="1" applyFont="1" applyFill="1" applyBorder="1" applyAlignment="1" applyProtection="1">
      <alignment horizontal="center" vertical="center"/>
      <protection locked="0"/>
    </xf>
    <xf numFmtId="10" fontId="21" fillId="0" borderId="23" xfId="4" applyNumberFormat="1" applyFont="1" applyFill="1" applyBorder="1" applyAlignment="1" applyProtection="1">
      <alignment horizontal="center" vertical="center"/>
      <protection locked="0"/>
    </xf>
    <xf numFmtId="10" fontId="21" fillId="0" borderId="23" xfId="15" applyNumberFormat="1" applyFont="1" applyFill="1" applyBorder="1" applyAlignment="1" applyProtection="1">
      <alignment horizontal="center" vertical="center"/>
      <protection locked="0"/>
    </xf>
    <xf numFmtId="2" fontId="21" fillId="0" borderId="0" xfId="1" applyNumberFormat="1" applyFont="1" applyFill="1" applyBorder="1" applyAlignment="1" applyProtection="1">
      <alignment horizontal="center" vertical="center"/>
      <protection locked="0"/>
    </xf>
    <xf numFmtId="2" fontId="21" fillId="0" borderId="39" xfId="1" applyNumberFormat="1" applyFont="1" applyFill="1" applyBorder="1" applyAlignment="1" applyProtection="1">
      <alignment horizontal="center" vertical="center"/>
      <protection locked="0"/>
    </xf>
    <xf numFmtId="2" fontId="2" fillId="0" borderId="38" xfId="1" applyNumberFormat="1" applyFont="1" applyFill="1" applyBorder="1" applyAlignment="1" applyProtection="1">
      <alignment horizontal="center" vertical="center"/>
    </xf>
    <xf numFmtId="2" fontId="2" fillId="0" borderId="35" xfId="1" applyNumberFormat="1" applyFont="1" applyFill="1" applyBorder="1" applyAlignment="1" applyProtection="1">
      <alignment horizontal="center" vertical="center"/>
    </xf>
    <xf numFmtId="2" fontId="21" fillId="0" borderId="38" xfId="1" applyNumberFormat="1" applyFont="1" applyFill="1" applyBorder="1" applyAlignment="1" applyProtection="1">
      <alignment horizontal="center" vertical="center"/>
    </xf>
    <xf numFmtId="43" fontId="2" fillId="3" borderId="0" xfId="1" applyNumberFormat="1" applyFont="1" applyFill="1" applyBorder="1" applyAlignment="1" applyProtection="1">
      <alignment horizontal="right" vertical="center"/>
    </xf>
    <xf numFmtId="2" fontId="21" fillId="0" borderId="40" xfId="1" applyNumberFormat="1" applyFont="1" applyFill="1" applyBorder="1" applyAlignment="1" applyProtection="1">
      <alignment horizontal="center" vertical="center"/>
      <protection locked="0"/>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8" xfId="0" applyFont="1" applyBorder="1" applyAlignment="1">
      <alignment horizontal="left" vertical="center" wrapText="1"/>
    </xf>
    <xf numFmtId="0" fontId="20" fillId="0" borderId="0" xfId="0" applyFont="1" applyBorder="1" applyAlignment="1">
      <alignment horizontal="left" vertical="center" wrapText="1"/>
    </xf>
    <xf numFmtId="0" fontId="20" fillId="0" borderId="19" xfId="0" applyFont="1" applyBorder="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166" fontId="24" fillId="3" borderId="10" xfId="0" applyNumberFormat="1" applyFont="1" applyFill="1" applyBorder="1" applyAlignment="1">
      <alignment horizontal="center" vertical="center"/>
    </xf>
    <xf numFmtId="166" fontId="24" fillId="3" borderId="13" xfId="0" applyNumberFormat="1" applyFont="1" applyFill="1" applyBorder="1" applyAlignment="1">
      <alignment horizontal="center" vertical="center"/>
    </xf>
    <xf numFmtId="166" fontId="20" fillId="0" borderId="14" xfId="0" applyNumberFormat="1" applyFont="1" applyFill="1" applyBorder="1" applyAlignment="1">
      <alignment horizontal="center" vertical="center"/>
    </xf>
    <xf numFmtId="166" fontId="20" fillId="0" borderId="16" xfId="0" applyNumberFormat="1" applyFont="1" applyFill="1" applyBorder="1" applyAlignment="1">
      <alignment horizontal="center" vertical="center"/>
    </xf>
    <xf numFmtId="166" fontId="24" fillId="3" borderId="26" xfId="0" applyNumberFormat="1" applyFont="1" applyFill="1" applyBorder="1" applyAlignment="1">
      <alignment horizontal="center" vertical="center"/>
    </xf>
    <xf numFmtId="166" fontId="24" fillId="3" borderId="23" xfId="0" applyNumberFormat="1" applyFont="1" applyFill="1" applyBorder="1" applyAlignment="1">
      <alignment horizontal="center" vertical="center"/>
    </xf>
    <xf numFmtId="0" fontId="18" fillId="3" borderId="8"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10" xfId="0" applyFont="1" applyFill="1" applyBorder="1" applyAlignment="1">
      <alignment horizontal="center" vertical="center"/>
    </xf>
    <xf numFmtId="0" fontId="18" fillId="3" borderId="11" xfId="0" applyFont="1" applyFill="1" applyBorder="1" applyAlignment="1">
      <alignment horizontal="center" vertical="center"/>
    </xf>
    <xf numFmtId="0" fontId="18" fillId="3" borderId="12" xfId="0" applyFont="1" applyFill="1" applyBorder="1" applyAlignment="1">
      <alignment horizontal="center" vertical="center"/>
    </xf>
    <xf numFmtId="0" fontId="18" fillId="3" borderId="13" xfId="0" applyFont="1" applyFill="1" applyBorder="1" applyAlignment="1">
      <alignment horizontal="center" vertical="center"/>
    </xf>
    <xf numFmtId="15" fontId="24" fillId="3" borderId="8" xfId="0" applyNumberFormat="1" applyFont="1" applyFill="1" applyBorder="1" applyAlignment="1">
      <alignment horizontal="center" vertical="center"/>
    </xf>
    <xf numFmtId="15" fontId="24" fillId="3" borderId="11" xfId="0" applyNumberFormat="1" applyFont="1" applyFill="1" applyBorder="1" applyAlignment="1">
      <alignment horizontal="center" vertical="center"/>
    </xf>
    <xf numFmtId="15" fontId="24" fillId="3" borderId="26" xfId="0" applyNumberFormat="1" applyFont="1" applyFill="1" applyBorder="1" applyAlignment="1">
      <alignment horizontal="center" vertical="center"/>
    </xf>
    <xf numFmtId="15" fontId="24" fillId="3" borderId="23" xfId="0" applyNumberFormat="1" applyFont="1" applyFill="1" applyBorder="1" applyAlignment="1">
      <alignment horizontal="center" vertical="center"/>
    </xf>
    <xf numFmtId="0" fontId="24" fillId="3" borderId="26" xfId="0" applyFont="1" applyFill="1" applyBorder="1" applyAlignment="1">
      <alignment horizontal="center" vertical="center"/>
    </xf>
    <xf numFmtId="0" fontId="24" fillId="3" borderId="23" xfId="0" applyFont="1" applyFill="1" applyBorder="1" applyAlignment="1">
      <alignment horizontal="center" vertical="center"/>
    </xf>
    <xf numFmtId="15" fontId="24" fillId="3" borderId="29" xfId="0" applyNumberFormat="1" applyFont="1" applyFill="1" applyBorder="1" applyAlignment="1">
      <alignment horizontal="center" vertical="center"/>
    </xf>
    <xf numFmtId="15" fontId="24" fillId="3" borderId="30" xfId="0" applyNumberFormat="1" applyFont="1" applyFill="1" applyBorder="1" applyAlignment="1">
      <alignment horizontal="center" vertical="center"/>
    </xf>
    <xf numFmtId="166" fontId="24" fillId="3" borderId="27" xfId="0" applyNumberFormat="1" applyFont="1" applyFill="1" applyBorder="1" applyAlignment="1">
      <alignment horizontal="center" vertical="center"/>
    </xf>
    <xf numFmtId="166" fontId="24" fillId="3" borderId="28" xfId="0" applyNumberFormat="1" applyFont="1" applyFill="1" applyBorder="1" applyAlignment="1">
      <alignment horizontal="center" vertical="center"/>
    </xf>
    <xf numFmtId="15" fontId="24" fillId="3" borderId="31" xfId="0" applyNumberFormat="1" applyFont="1" applyFill="1" applyBorder="1" applyAlignment="1">
      <alignment horizontal="center" vertical="center"/>
    </xf>
    <xf numFmtId="15" fontId="24" fillId="3" borderId="32" xfId="0" applyNumberFormat="1" applyFont="1" applyFill="1" applyBorder="1" applyAlignment="1">
      <alignment horizontal="center" vertical="center"/>
    </xf>
    <xf numFmtId="0" fontId="24" fillId="3" borderId="33" xfId="0" applyFont="1" applyFill="1" applyBorder="1" applyAlignment="1">
      <alignment horizontal="center" vertical="center"/>
    </xf>
    <xf numFmtId="0" fontId="24" fillId="3" borderId="35" xfId="0" applyFont="1" applyFill="1" applyBorder="1" applyAlignment="1">
      <alignment horizontal="center" vertical="center"/>
    </xf>
    <xf numFmtId="166" fontId="24" fillId="3" borderId="9" xfId="0" applyNumberFormat="1" applyFont="1" applyFill="1" applyBorder="1" applyAlignment="1">
      <alignment horizontal="center" vertical="center"/>
    </xf>
    <xf numFmtId="166" fontId="24" fillId="3" borderId="12" xfId="0" applyNumberFormat="1" applyFont="1" applyFill="1" applyBorder="1" applyAlignment="1">
      <alignment horizontal="center" vertical="center"/>
    </xf>
    <xf numFmtId="0" fontId="24" fillId="3" borderId="34" xfId="0" applyFont="1" applyFill="1" applyBorder="1" applyAlignment="1">
      <alignment horizontal="center" vertical="center"/>
    </xf>
    <xf numFmtId="0" fontId="24" fillId="3" borderId="36" xfId="0" applyFont="1" applyFill="1" applyBorder="1" applyAlignment="1">
      <alignment horizontal="center" vertical="center"/>
    </xf>
    <xf numFmtId="0" fontId="25" fillId="0" borderId="12" xfId="0" applyFont="1" applyFill="1" applyBorder="1" applyAlignment="1">
      <alignment horizontal="center" vertical="center"/>
    </xf>
    <xf numFmtId="165" fontId="26" fillId="0" borderId="0" xfId="4" applyNumberFormat="1" applyFont="1" applyFill="1" applyBorder="1" applyAlignment="1">
      <alignment horizontal="center" vertical="center"/>
    </xf>
  </cellXfs>
  <cellStyles count="16">
    <cellStyle name="Cambiar to&amp;do" xfId="5"/>
    <cellStyle name="F2" xfId="6"/>
    <cellStyle name="F3" xfId="7"/>
    <cellStyle name="F4" xfId="8"/>
    <cellStyle name="F5" xfId="9"/>
    <cellStyle name="F6" xfId="10"/>
    <cellStyle name="F7" xfId="11"/>
    <cellStyle name="F8" xfId="12"/>
    <cellStyle name="Millares" xfId="1" builtinId="3"/>
    <cellStyle name="Millares 2" xfId="3"/>
    <cellStyle name="Normal" xfId="0" builtinId="0"/>
    <cellStyle name="Normal 2" xfId="2"/>
    <cellStyle name="Output Column Headings" xfId="13"/>
    <cellStyle name="Output Line Items" xfId="14"/>
    <cellStyle name="Porcentaje" xfId="15" builtinId="5"/>
    <cellStyle name="Porcentaje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47626</xdr:colOff>
      <xdr:row>1</xdr:row>
      <xdr:rowOff>28575</xdr:rowOff>
    </xdr:from>
    <xdr:to>
      <xdr:col>11</xdr:col>
      <xdr:colOff>781050</xdr:colOff>
      <xdr:row>5</xdr:row>
      <xdr:rowOff>222070</xdr:rowOff>
    </xdr:to>
    <xdr:pic>
      <xdr:nvPicPr>
        <xdr:cNvPr id="2"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0651" y="28575"/>
          <a:ext cx="1743074" cy="822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802106</xdr:colOff>
      <xdr:row>38</xdr:row>
      <xdr:rowOff>10026</xdr:rowOff>
    </xdr:from>
    <xdr:to>
      <xdr:col>4</xdr:col>
      <xdr:colOff>648142</xdr:colOff>
      <xdr:row>40</xdr:row>
      <xdr:rowOff>57654</xdr:rowOff>
    </xdr:to>
    <xdr:pic>
      <xdr:nvPicPr>
        <xdr:cNvPr id="3" name="Picture 2"/>
        <xdr:cNvPicPr>
          <a:picLocks noChangeAspect="1" noChangeArrowheads="1"/>
        </xdr:cNvPicPr>
      </xdr:nvPicPr>
      <xdr:blipFill>
        <a:blip xmlns:r="http://schemas.openxmlformats.org/officeDocument/2006/relationships" r:embed="rId2" cstate="print"/>
        <a:srcRect l="366" t="12695" r="87183" b="80469"/>
        <a:stretch>
          <a:fillRect/>
        </a:stretch>
      </xdr:blipFill>
      <xdr:spPr bwMode="auto">
        <a:xfrm>
          <a:off x="1584159" y="6216315"/>
          <a:ext cx="2081904" cy="428628"/>
        </a:xfrm>
        <a:prstGeom prst="rect">
          <a:avLst/>
        </a:prstGeom>
        <a:noFill/>
        <a:ln w="9525">
          <a:noFill/>
          <a:miter lim="800000"/>
          <a:headEnd/>
          <a:tailEnd/>
        </a:ln>
        <a:effectLst/>
      </xdr:spPr>
    </xdr:pic>
    <xdr:clientData/>
  </xdr:twoCellAnchor>
  <xdr:twoCellAnchor editAs="oneCell">
    <xdr:from>
      <xdr:col>5</xdr:col>
      <xdr:colOff>0</xdr:colOff>
      <xdr:row>38</xdr:row>
      <xdr:rowOff>0</xdr:rowOff>
    </xdr:from>
    <xdr:to>
      <xdr:col>6</xdr:col>
      <xdr:colOff>315839</xdr:colOff>
      <xdr:row>40</xdr:row>
      <xdr:rowOff>2326</xdr:rowOff>
    </xdr:to>
    <xdr:pic>
      <xdr:nvPicPr>
        <xdr:cNvPr id="4" name="Picture 3"/>
        <xdr:cNvPicPr>
          <a:picLocks noChangeAspect="1" noChangeArrowheads="1"/>
        </xdr:cNvPicPr>
      </xdr:nvPicPr>
      <xdr:blipFill>
        <a:blip xmlns:r="http://schemas.openxmlformats.org/officeDocument/2006/relationships" r:embed="rId3" cstate="print"/>
        <a:srcRect l="1098" t="54688" r="83887" b="34570"/>
        <a:stretch>
          <a:fillRect/>
        </a:stretch>
      </xdr:blipFill>
      <xdr:spPr bwMode="auto">
        <a:xfrm>
          <a:off x="4020553" y="6206289"/>
          <a:ext cx="1428760" cy="383326"/>
        </a:xfrm>
        <a:prstGeom prst="rect">
          <a:avLst/>
        </a:prstGeom>
        <a:noFill/>
        <a:ln w="9525">
          <a:noFill/>
          <a:miter lim="800000"/>
          <a:headEnd/>
          <a:tailEnd/>
        </a:ln>
        <a:effectLst/>
      </xdr:spPr>
    </xdr:pic>
    <xdr:clientData/>
  </xdr:twoCellAnchor>
  <xdr:twoCellAnchor editAs="oneCell">
    <xdr:from>
      <xdr:col>8</xdr:col>
      <xdr:colOff>912396</xdr:colOff>
      <xdr:row>37</xdr:row>
      <xdr:rowOff>160421</xdr:rowOff>
    </xdr:from>
    <xdr:to>
      <xdr:col>10</xdr:col>
      <xdr:colOff>632926</xdr:colOff>
      <xdr:row>39</xdr:row>
      <xdr:rowOff>155411</xdr:rowOff>
    </xdr:to>
    <xdr:pic>
      <xdr:nvPicPr>
        <xdr:cNvPr id="6" name="Picture 5"/>
        <xdr:cNvPicPr>
          <a:picLocks noChangeAspect="1" noChangeArrowheads="1"/>
        </xdr:cNvPicPr>
      </xdr:nvPicPr>
      <xdr:blipFill>
        <a:blip xmlns:r="http://schemas.openxmlformats.org/officeDocument/2006/relationships" r:embed="rId4" cstate="print"/>
        <a:srcRect l="24536" t="68360" r="63626" b="24994"/>
        <a:stretch>
          <a:fillRect/>
        </a:stretch>
      </xdr:blipFill>
      <xdr:spPr bwMode="auto">
        <a:xfrm>
          <a:off x="8111291" y="6176210"/>
          <a:ext cx="1785951" cy="375990"/>
        </a:xfrm>
        <a:prstGeom prst="rect">
          <a:avLst/>
        </a:prstGeom>
        <a:noFill/>
        <a:ln w="9525">
          <a:noFill/>
          <a:miter lim="800000"/>
          <a:headEnd/>
          <a:tailEnd/>
        </a:ln>
        <a:effectLst/>
      </xdr:spPr>
    </xdr:pic>
    <xdr:clientData/>
  </xdr:twoCellAnchor>
  <xdr:twoCellAnchor editAs="oneCell">
    <xdr:from>
      <xdr:col>5</xdr:col>
      <xdr:colOff>551447</xdr:colOff>
      <xdr:row>33</xdr:row>
      <xdr:rowOff>70182</xdr:rowOff>
    </xdr:from>
    <xdr:to>
      <xdr:col>7</xdr:col>
      <xdr:colOff>844734</xdr:colOff>
      <xdr:row>35</xdr:row>
      <xdr:rowOff>189248</xdr:rowOff>
    </xdr:to>
    <xdr:pic>
      <xdr:nvPicPr>
        <xdr:cNvPr id="7" name="Picture 6"/>
        <xdr:cNvPicPr>
          <a:picLocks noChangeAspect="1" noChangeArrowheads="1"/>
        </xdr:cNvPicPr>
      </xdr:nvPicPr>
      <xdr:blipFill>
        <a:blip xmlns:r="http://schemas.openxmlformats.org/officeDocument/2006/relationships" r:embed="rId2" cstate="print"/>
        <a:srcRect l="366" t="12695" r="87183" b="80469"/>
        <a:stretch>
          <a:fillRect/>
        </a:stretch>
      </xdr:blipFill>
      <xdr:spPr bwMode="auto">
        <a:xfrm>
          <a:off x="4572000" y="6276471"/>
          <a:ext cx="2428892" cy="500066"/>
        </a:xfrm>
        <a:prstGeom prst="rect">
          <a:avLst/>
        </a:prstGeom>
        <a:noFill/>
        <a:ln w="9525">
          <a:noFill/>
          <a:miter lim="800000"/>
          <a:headEnd/>
          <a:tailEnd/>
        </a:ln>
        <a:effectLst/>
      </xdr:spPr>
    </xdr:pic>
    <xdr:clientData/>
  </xdr:twoCellAnchor>
  <xdr:twoCellAnchor editAs="oneCell">
    <xdr:from>
      <xdr:col>6</xdr:col>
      <xdr:colOff>908906</xdr:colOff>
      <xdr:row>37</xdr:row>
      <xdr:rowOff>163317</xdr:rowOff>
    </xdr:from>
    <xdr:to>
      <xdr:col>8</xdr:col>
      <xdr:colOff>438149</xdr:colOff>
      <xdr:row>39</xdr:row>
      <xdr:rowOff>165652</xdr:rowOff>
    </xdr:to>
    <xdr:pic>
      <xdr:nvPicPr>
        <xdr:cNvPr id="8" name="7 Imagen"/>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035841" y="7087578"/>
          <a:ext cx="1699286" cy="383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70184</xdr:colOff>
      <xdr:row>1</xdr:row>
      <xdr:rowOff>70184</xdr:rowOff>
    </xdr:from>
    <xdr:to>
      <xdr:col>11</xdr:col>
      <xdr:colOff>803608</xdr:colOff>
      <xdr:row>6</xdr:row>
      <xdr:rowOff>33073</xdr:rowOff>
    </xdr:to>
    <xdr:pic>
      <xdr:nvPicPr>
        <xdr:cNvPr id="4"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00" y="220579"/>
          <a:ext cx="1746082" cy="815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551447</xdr:colOff>
      <xdr:row>43</xdr:row>
      <xdr:rowOff>10027</xdr:rowOff>
    </xdr:from>
    <xdr:to>
      <xdr:col>7</xdr:col>
      <xdr:colOff>844734</xdr:colOff>
      <xdr:row>45</xdr:row>
      <xdr:rowOff>129093</xdr:rowOff>
    </xdr:to>
    <xdr:pic>
      <xdr:nvPicPr>
        <xdr:cNvPr id="3" name="Picture 2"/>
        <xdr:cNvPicPr>
          <a:picLocks noChangeAspect="1" noChangeArrowheads="1"/>
        </xdr:cNvPicPr>
      </xdr:nvPicPr>
      <xdr:blipFill>
        <a:blip xmlns:r="http://schemas.openxmlformats.org/officeDocument/2006/relationships" r:embed="rId2" cstate="print"/>
        <a:srcRect l="366" t="12695" r="87183" b="80469"/>
        <a:stretch>
          <a:fillRect/>
        </a:stretch>
      </xdr:blipFill>
      <xdr:spPr bwMode="auto">
        <a:xfrm>
          <a:off x="4572000" y="7359316"/>
          <a:ext cx="2428892" cy="500066"/>
        </a:xfrm>
        <a:prstGeom prst="rect">
          <a:avLst/>
        </a:prstGeom>
        <a:noFill/>
        <a:ln w="9525">
          <a:noFill/>
          <a:miter lim="800000"/>
          <a:headEnd/>
          <a:tailEnd/>
        </a:ln>
        <a:effectLst/>
      </xdr:spPr>
    </xdr:pic>
    <xdr:clientData/>
  </xdr:twoCellAnchor>
  <xdr:twoCellAnchor editAs="oneCell">
    <xdr:from>
      <xdr:col>2</xdr:col>
      <xdr:colOff>802106</xdr:colOff>
      <xdr:row>48</xdr:row>
      <xdr:rowOff>10026</xdr:rowOff>
    </xdr:from>
    <xdr:to>
      <xdr:col>4</xdr:col>
      <xdr:colOff>648142</xdr:colOff>
      <xdr:row>50</xdr:row>
      <xdr:rowOff>57654</xdr:rowOff>
    </xdr:to>
    <xdr:pic>
      <xdr:nvPicPr>
        <xdr:cNvPr id="5" name="Picture 4"/>
        <xdr:cNvPicPr>
          <a:picLocks noChangeAspect="1" noChangeArrowheads="1"/>
        </xdr:cNvPicPr>
      </xdr:nvPicPr>
      <xdr:blipFill>
        <a:blip xmlns:r="http://schemas.openxmlformats.org/officeDocument/2006/relationships" r:embed="rId2" cstate="print"/>
        <a:srcRect l="366" t="12695" r="87183" b="80469"/>
        <a:stretch>
          <a:fillRect/>
        </a:stretch>
      </xdr:blipFill>
      <xdr:spPr bwMode="auto">
        <a:xfrm>
          <a:off x="1583156" y="7125201"/>
          <a:ext cx="2074886" cy="428628"/>
        </a:xfrm>
        <a:prstGeom prst="rect">
          <a:avLst/>
        </a:prstGeom>
        <a:noFill/>
        <a:ln w="9525">
          <a:noFill/>
          <a:miter lim="800000"/>
          <a:headEnd/>
          <a:tailEnd/>
        </a:ln>
        <a:effectLst/>
      </xdr:spPr>
    </xdr:pic>
    <xdr:clientData/>
  </xdr:twoCellAnchor>
  <xdr:twoCellAnchor editAs="oneCell">
    <xdr:from>
      <xdr:col>5</xdr:col>
      <xdr:colOff>0</xdr:colOff>
      <xdr:row>48</xdr:row>
      <xdr:rowOff>0</xdr:rowOff>
    </xdr:from>
    <xdr:to>
      <xdr:col>6</xdr:col>
      <xdr:colOff>315839</xdr:colOff>
      <xdr:row>50</xdr:row>
      <xdr:rowOff>2326</xdr:rowOff>
    </xdr:to>
    <xdr:pic>
      <xdr:nvPicPr>
        <xdr:cNvPr id="6" name="Picture 5"/>
        <xdr:cNvPicPr>
          <a:picLocks noChangeAspect="1" noChangeArrowheads="1"/>
        </xdr:cNvPicPr>
      </xdr:nvPicPr>
      <xdr:blipFill>
        <a:blip xmlns:r="http://schemas.openxmlformats.org/officeDocument/2006/relationships" r:embed="rId3" cstate="print"/>
        <a:srcRect l="1098" t="54688" r="83887" b="34570"/>
        <a:stretch>
          <a:fillRect/>
        </a:stretch>
      </xdr:blipFill>
      <xdr:spPr bwMode="auto">
        <a:xfrm>
          <a:off x="4010025" y="7115175"/>
          <a:ext cx="1430264" cy="383326"/>
        </a:xfrm>
        <a:prstGeom prst="rect">
          <a:avLst/>
        </a:prstGeom>
        <a:noFill/>
        <a:ln w="9525">
          <a:noFill/>
          <a:miter lim="800000"/>
          <a:headEnd/>
          <a:tailEnd/>
        </a:ln>
        <a:effectLst/>
      </xdr:spPr>
    </xdr:pic>
    <xdr:clientData/>
  </xdr:twoCellAnchor>
  <xdr:twoCellAnchor editAs="oneCell">
    <xdr:from>
      <xdr:col>8</xdr:col>
      <xdr:colOff>912396</xdr:colOff>
      <xdr:row>47</xdr:row>
      <xdr:rowOff>160421</xdr:rowOff>
    </xdr:from>
    <xdr:to>
      <xdr:col>10</xdr:col>
      <xdr:colOff>632926</xdr:colOff>
      <xdr:row>49</xdr:row>
      <xdr:rowOff>155411</xdr:rowOff>
    </xdr:to>
    <xdr:pic>
      <xdr:nvPicPr>
        <xdr:cNvPr id="8" name="Picture 7"/>
        <xdr:cNvPicPr>
          <a:picLocks noChangeAspect="1" noChangeArrowheads="1"/>
        </xdr:cNvPicPr>
      </xdr:nvPicPr>
      <xdr:blipFill>
        <a:blip xmlns:r="http://schemas.openxmlformats.org/officeDocument/2006/relationships" r:embed="rId4" cstate="print"/>
        <a:srcRect l="24536" t="68360" r="63626" b="24994"/>
        <a:stretch>
          <a:fillRect/>
        </a:stretch>
      </xdr:blipFill>
      <xdr:spPr bwMode="auto">
        <a:xfrm>
          <a:off x="8094246" y="7085096"/>
          <a:ext cx="1777930" cy="375990"/>
        </a:xfrm>
        <a:prstGeom prst="rect">
          <a:avLst/>
        </a:prstGeom>
        <a:noFill/>
        <a:ln w="9525">
          <a:noFill/>
          <a:miter lim="800000"/>
          <a:headEnd/>
          <a:tailEnd/>
        </a:ln>
        <a:effectLst/>
      </xdr:spPr>
    </xdr:pic>
    <xdr:clientData/>
  </xdr:twoCellAnchor>
  <xdr:twoCellAnchor editAs="oneCell">
    <xdr:from>
      <xdr:col>6</xdr:col>
      <xdr:colOff>822157</xdr:colOff>
      <xdr:row>47</xdr:row>
      <xdr:rowOff>180474</xdr:rowOff>
    </xdr:from>
    <xdr:to>
      <xdr:col>8</xdr:col>
      <xdr:colOff>345733</xdr:colOff>
      <xdr:row>49</xdr:row>
      <xdr:rowOff>182809</xdr:rowOff>
    </xdr:to>
    <xdr:pic>
      <xdr:nvPicPr>
        <xdr:cNvPr id="9" name="8 Imagen"/>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955631" y="9053763"/>
          <a:ext cx="1699286" cy="383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60158</xdr:colOff>
      <xdr:row>1</xdr:row>
      <xdr:rowOff>60158</xdr:rowOff>
    </xdr:from>
    <xdr:to>
      <xdr:col>11</xdr:col>
      <xdr:colOff>793582</xdr:colOff>
      <xdr:row>6</xdr:row>
      <xdr:rowOff>23047</xdr:rowOff>
    </xdr:to>
    <xdr:pic>
      <xdr:nvPicPr>
        <xdr:cNvPr id="3"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4474" y="210553"/>
          <a:ext cx="1746082" cy="815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551448</xdr:colOff>
      <xdr:row>39</xdr:row>
      <xdr:rowOff>40106</xdr:rowOff>
    </xdr:from>
    <xdr:to>
      <xdr:col>7</xdr:col>
      <xdr:colOff>844735</xdr:colOff>
      <xdr:row>41</xdr:row>
      <xdr:rowOff>159172</xdr:rowOff>
    </xdr:to>
    <xdr:pic>
      <xdr:nvPicPr>
        <xdr:cNvPr id="4" name="Picture 3"/>
        <xdr:cNvPicPr>
          <a:picLocks noChangeAspect="1" noChangeArrowheads="1"/>
        </xdr:cNvPicPr>
      </xdr:nvPicPr>
      <xdr:blipFill>
        <a:blip xmlns:r="http://schemas.openxmlformats.org/officeDocument/2006/relationships" r:embed="rId2" cstate="print"/>
        <a:srcRect l="366" t="12695" r="87183" b="80469"/>
        <a:stretch>
          <a:fillRect/>
        </a:stretch>
      </xdr:blipFill>
      <xdr:spPr bwMode="auto">
        <a:xfrm>
          <a:off x="4572001" y="7880685"/>
          <a:ext cx="2428892" cy="500066"/>
        </a:xfrm>
        <a:prstGeom prst="rect">
          <a:avLst/>
        </a:prstGeom>
        <a:noFill/>
        <a:ln w="9525">
          <a:noFill/>
          <a:miter lim="800000"/>
          <a:headEnd/>
          <a:tailEnd/>
        </a:ln>
        <a:effectLst/>
      </xdr:spPr>
    </xdr:pic>
    <xdr:clientData/>
  </xdr:twoCellAnchor>
  <xdr:twoCellAnchor editAs="oneCell">
    <xdr:from>
      <xdr:col>2</xdr:col>
      <xdr:colOff>802106</xdr:colOff>
      <xdr:row>44</xdr:row>
      <xdr:rowOff>10026</xdr:rowOff>
    </xdr:from>
    <xdr:to>
      <xdr:col>4</xdr:col>
      <xdr:colOff>648142</xdr:colOff>
      <xdr:row>46</xdr:row>
      <xdr:rowOff>57654</xdr:rowOff>
    </xdr:to>
    <xdr:pic>
      <xdr:nvPicPr>
        <xdr:cNvPr id="5" name="Picture 4"/>
        <xdr:cNvPicPr>
          <a:picLocks noChangeAspect="1" noChangeArrowheads="1"/>
        </xdr:cNvPicPr>
      </xdr:nvPicPr>
      <xdr:blipFill>
        <a:blip xmlns:r="http://schemas.openxmlformats.org/officeDocument/2006/relationships" r:embed="rId2" cstate="print"/>
        <a:srcRect l="366" t="12695" r="87183" b="80469"/>
        <a:stretch>
          <a:fillRect/>
        </a:stretch>
      </xdr:blipFill>
      <xdr:spPr bwMode="auto">
        <a:xfrm>
          <a:off x="1583156" y="8268201"/>
          <a:ext cx="2074886" cy="428628"/>
        </a:xfrm>
        <a:prstGeom prst="rect">
          <a:avLst/>
        </a:prstGeom>
        <a:noFill/>
        <a:ln w="9525">
          <a:noFill/>
          <a:miter lim="800000"/>
          <a:headEnd/>
          <a:tailEnd/>
        </a:ln>
        <a:effectLst/>
      </xdr:spPr>
    </xdr:pic>
    <xdr:clientData/>
  </xdr:twoCellAnchor>
  <xdr:twoCellAnchor editAs="oneCell">
    <xdr:from>
      <xdr:col>5</xdr:col>
      <xdr:colOff>0</xdr:colOff>
      <xdr:row>44</xdr:row>
      <xdr:rowOff>0</xdr:rowOff>
    </xdr:from>
    <xdr:to>
      <xdr:col>6</xdr:col>
      <xdr:colOff>315839</xdr:colOff>
      <xdr:row>46</xdr:row>
      <xdr:rowOff>2326</xdr:rowOff>
    </xdr:to>
    <xdr:pic>
      <xdr:nvPicPr>
        <xdr:cNvPr id="6" name="Picture 5"/>
        <xdr:cNvPicPr>
          <a:picLocks noChangeAspect="1" noChangeArrowheads="1"/>
        </xdr:cNvPicPr>
      </xdr:nvPicPr>
      <xdr:blipFill>
        <a:blip xmlns:r="http://schemas.openxmlformats.org/officeDocument/2006/relationships" r:embed="rId3" cstate="print"/>
        <a:srcRect l="1098" t="54688" r="83887" b="34570"/>
        <a:stretch>
          <a:fillRect/>
        </a:stretch>
      </xdr:blipFill>
      <xdr:spPr bwMode="auto">
        <a:xfrm>
          <a:off x="4010025" y="8258175"/>
          <a:ext cx="1430264" cy="383326"/>
        </a:xfrm>
        <a:prstGeom prst="rect">
          <a:avLst/>
        </a:prstGeom>
        <a:noFill/>
        <a:ln w="9525">
          <a:noFill/>
          <a:miter lim="800000"/>
          <a:headEnd/>
          <a:tailEnd/>
        </a:ln>
        <a:effectLst/>
      </xdr:spPr>
    </xdr:pic>
    <xdr:clientData/>
  </xdr:twoCellAnchor>
  <xdr:twoCellAnchor editAs="oneCell">
    <xdr:from>
      <xdr:col>8</xdr:col>
      <xdr:colOff>912396</xdr:colOff>
      <xdr:row>43</xdr:row>
      <xdr:rowOff>160421</xdr:rowOff>
    </xdr:from>
    <xdr:to>
      <xdr:col>10</xdr:col>
      <xdr:colOff>632926</xdr:colOff>
      <xdr:row>45</xdr:row>
      <xdr:rowOff>155411</xdr:rowOff>
    </xdr:to>
    <xdr:pic>
      <xdr:nvPicPr>
        <xdr:cNvPr id="8" name="Picture 7"/>
        <xdr:cNvPicPr>
          <a:picLocks noChangeAspect="1" noChangeArrowheads="1"/>
        </xdr:cNvPicPr>
      </xdr:nvPicPr>
      <xdr:blipFill>
        <a:blip xmlns:r="http://schemas.openxmlformats.org/officeDocument/2006/relationships" r:embed="rId4" cstate="print"/>
        <a:srcRect l="24536" t="68360" r="63626" b="24994"/>
        <a:stretch>
          <a:fillRect/>
        </a:stretch>
      </xdr:blipFill>
      <xdr:spPr bwMode="auto">
        <a:xfrm>
          <a:off x="8094246" y="8228096"/>
          <a:ext cx="1777930" cy="375990"/>
        </a:xfrm>
        <a:prstGeom prst="rect">
          <a:avLst/>
        </a:prstGeom>
        <a:noFill/>
        <a:ln w="9525">
          <a:noFill/>
          <a:miter lim="800000"/>
          <a:headEnd/>
          <a:tailEnd/>
        </a:ln>
        <a:effectLst/>
      </xdr:spPr>
    </xdr:pic>
    <xdr:clientData/>
  </xdr:twoCellAnchor>
  <xdr:twoCellAnchor editAs="oneCell">
    <xdr:from>
      <xdr:col>6</xdr:col>
      <xdr:colOff>932447</xdr:colOff>
      <xdr:row>43</xdr:row>
      <xdr:rowOff>170447</xdr:rowOff>
    </xdr:from>
    <xdr:to>
      <xdr:col>8</xdr:col>
      <xdr:colOff>566312</xdr:colOff>
      <xdr:row>45</xdr:row>
      <xdr:rowOff>172782</xdr:rowOff>
    </xdr:to>
    <xdr:pic>
      <xdr:nvPicPr>
        <xdr:cNvPr id="9" name="8 Imagen"/>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065921" y="8211552"/>
          <a:ext cx="1699286" cy="383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C277"/>
  <sheetViews>
    <sheetView showGridLines="0" topLeftCell="A2" zoomScaleNormal="100" workbookViewId="0">
      <selection activeCell="H26" sqref="H26"/>
    </sheetView>
  </sheetViews>
  <sheetFormatPr baseColWidth="10" defaultColWidth="11.42578125" defaultRowHeight="12"/>
  <cols>
    <col min="1" max="1" width="8.85546875" style="5" customWidth="1"/>
    <col min="2" max="2" width="2.85546875" style="5" customWidth="1"/>
    <col min="3" max="3" width="17.85546875" style="5" customWidth="1"/>
    <col min="4" max="4" width="15.5703125" style="5" bestFit="1" customWidth="1"/>
    <col min="5" max="5" width="15" style="5" customWidth="1"/>
    <col min="6" max="6" width="16.7109375" style="5" customWidth="1"/>
    <col min="7" max="7" width="15.28515625" style="5" customWidth="1"/>
    <col min="8" max="8" width="17.28515625" style="5" bestFit="1" customWidth="1"/>
    <col min="9" max="9" width="15.7109375" style="5" customWidth="1"/>
    <col min="10" max="12" width="15.140625" style="5" customWidth="1"/>
    <col min="13" max="13" width="10" style="5" hidden="1" customWidth="1"/>
    <col min="14" max="15" width="16.28515625" style="5" hidden="1" customWidth="1"/>
    <col min="16" max="16" width="18.42578125" style="5" hidden="1" customWidth="1"/>
    <col min="17" max="17" width="12.42578125" style="5" customWidth="1"/>
    <col min="18" max="18" width="13.28515625" style="5" bestFit="1" customWidth="1"/>
    <col min="19" max="19" width="9.140625" style="5" customWidth="1"/>
    <col min="20" max="20" width="15.7109375" style="5" customWidth="1"/>
    <col min="21" max="21" width="13.85546875" style="5" customWidth="1"/>
    <col min="22" max="22" width="12" style="5" customWidth="1"/>
    <col min="23" max="23" width="9.140625" style="5" customWidth="1"/>
    <col min="24" max="24" width="9.85546875" style="5" customWidth="1"/>
    <col min="25" max="25" width="12.28515625" style="5" customWidth="1"/>
    <col min="26" max="28" width="11.42578125" style="5"/>
    <col min="29" max="29" width="12.42578125" style="5" bestFit="1" customWidth="1"/>
    <col min="30" max="16384" width="11.42578125" style="5"/>
  </cols>
  <sheetData>
    <row r="2" spans="2:18" ht="9" customHeight="1" thickBot="1">
      <c r="B2" s="39"/>
      <c r="C2" s="40"/>
      <c r="D2" s="40"/>
      <c r="E2" s="40"/>
      <c r="F2" s="41"/>
      <c r="G2" s="41"/>
      <c r="H2" s="40"/>
      <c r="I2" s="40"/>
      <c r="J2" s="40"/>
      <c r="K2" s="40"/>
      <c r="L2" s="42"/>
    </row>
    <row r="3" spans="2:18" ht="15.75" customHeight="1">
      <c r="B3" s="43"/>
      <c r="C3" s="152" t="s">
        <v>34</v>
      </c>
      <c r="D3" s="153"/>
      <c r="E3" s="153"/>
      <c r="F3" s="153"/>
      <c r="G3" s="153"/>
      <c r="H3" s="153"/>
      <c r="I3" s="153"/>
      <c r="J3" s="154"/>
      <c r="K3" s="8"/>
      <c r="L3" s="44"/>
    </row>
    <row r="4" spans="2:18" ht="15.75" customHeight="1" thickBot="1">
      <c r="B4" s="43"/>
      <c r="C4" s="155"/>
      <c r="D4" s="156"/>
      <c r="E4" s="156"/>
      <c r="F4" s="156"/>
      <c r="G4" s="156"/>
      <c r="H4" s="156"/>
      <c r="I4" s="156"/>
      <c r="J4" s="157"/>
      <c r="K4" s="8"/>
      <c r="L4" s="44"/>
    </row>
    <row r="5" spans="2:18" ht="9" customHeight="1">
      <c r="B5" s="43"/>
      <c r="C5" s="8"/>
      <c r="D5" s="8"/>
      <c r="E5" s="8"/>
      <c r="F5" s="45"/>
      <c r="G5" s="45"/>
      <c r="H5" s="8"/>
      <c r="I5" s="8"/>
      <c r="J5" s="8"/>
      <c r="K5" s="8"/>
      <c r="L5" s="44"/>
    </row>
    <row r="6" spans="2:18" ht="18" customHeight="1">
      <c r="B6" s="43"/>
      <c r="C6" s="47" t="s">
        <v>52</v>
      </c>
      <c r="D6" s="47"/>
      <c r="E6" s="48">
        <v>42836</v>
      </c>
      <c r="F6" s="47"/>
      <c r="G6" s="49" t="s">
        <v>14</v>
      </c>
      <c r="H6" s="47"/>
      <c r="I6" s="50">
        <v>100</v>
      </c>
      <c r="J6" s="33"/>
      <c r="K6" s="8"/>
      <c r="L6" s="44"/>
      <c r="M6" s="4"/>
    </row>
    <row r="7" spans="2:18" ht="18" customHeight="1">
      <c r="B7" s="43"/>
      <c r="C7" s="47" t="s">
        <v>30</v>
      </c>
      <c r="D7" s="47"/>
      <c r="E7" s="48">
        <v>42844</v>
      </c>
      <c r="F7" s="47"/>
      <c r="G7" s="49" t="s">
        <v>15</v>
      </c>
      <c r="H7" s="47"/>
      <c r="I7" s="52">
        <f>LOOKUP(E9,C24:F30,F24:F30)</f>
        <v>1</v>
      </c>
      <c r="J7" s="33"/>
      <c r="K7" s="8"/>
      <c r="L7" s="44"/>
      <c r="M7" s="4"/>
    </row>
    <row r="8" spans="2:18" ht="18" customHeight="1">
      <c r="B8" s="51"/>
      <c r="C8" s="47" t="s">
        <v>7</v>
      </c>
      <c r="D8" s="47"/>
      <c r="E8" s="48">
        <f>+EDATE(E7,18)</f>
        <v>43392</v>
      </c>
      <c r="F8" s="47"/>
      <c r="G8" s="72" t="s">
        <v>27</v>
      </c>
      <c r="H8" s="73"/>
      <c r="I8" s="125">
        <v>0.18687500000000001</v>
      </c>
      <c r="J8" s="33"/>
      <c r="K8" s="33"/>
      <c r="L8" s="46"/>
      <c r="M8" s="3"/>
      <c r="N8" s="5" t="s">
        <v>6</v>
      </c>
      <c r="O8" s="20">
        <f ca="1">+IFERROR(AVERAGEIFS(Badlar!E3:E529,Badlar!D3:D529,P9,Badlar!D3:D529,P10)/100,Badlar!E3/100)</f>
        <v>0.18687500000000001</v>
      </c>
    </row>
    <row r="9" spans="2:18" ht="18" customHeight="1">
      <c r="B9" s="51"/>
      <c r="C9" s="66" t="s">
        <v>13</v>
      </c>
      <c r="D9" s="66"/>
      <c r="E9" s="124">
        <v>42844</v>
      </c>
      <c r="F9" s="47"/>
      <c r="G9" s="47" t="s">
        <v>16</v>
      </c>
      <c r="H9" s="47"/>
      <c r="I9" s="71">
        <f>E9-E13</f>
        <v>0</v>
      </c>
      <c r="J9" s="33"/>
      <c r="K9" s="33"/>
      <c r="L9" s="46"/>
      <c r="M9" s="33"/>
      <c r="O9" s="6">
        <f>+WORKDAY(E7,-8,Badlar!A2:A192)</f>
        <v>42830</v>
      </c>
      <c r="P9" s="31" t="str">
        <f>+CONCATENATE("&gt;=",O9)</f>
        <v>&gt;=42830</v>
      </c>
      <c r="R9" s="10"/>
    </row>
    <row r="10" spans="2:18" ht="18" customHeight="1">
      <c r="B10" s="51"/>
      <c r="C10" s="47" t="s">
        <v>11</v>
      </c>
      <c r="D10" s="47"/>
      <c r="E10" s="48">
        <f>+WORKDAY(E13,-8,Badlar!A2:A192)</f>
        <v>42830</v>
      </c>
      <c r="F10" s="53" t="str">
        <f>+CONCATENATE("&gt;=",E10)</f>
        <v>&gt;=42830</v>
      </c>
      <c r="G10" s="47" t="s">
        <v>10</v>
      </c>
      <c r="H10" s="47"/>
      <c r="I10" s="56">
        <f>I6*(I8)*I9/365</f>
        <v>0</v>
      </c>
      <c r="J10" s="33"/>
      <c r="K10" s="33"/>
      <c r="L10" s="46"/>
      <c r="M10" s="33"/>
      <c r="O10" s="6">
        <f>+WORKDAY(E12,-9,Badlar!A2:A192)</f>
        <v>42922</v>
      </c>
      <c r="P10" s="32" t="str">
        <f>+CONCATENATE("&lt;=",O10)</f>
        <v>&lt;=42922</v>
      </c>
      <c r="R10" s="9"/>
    </row>
    <row r="11" spans="2:18" ht="18" customHeight="1">
      <c r="B11" s="51"/>
      <c r="C11" s="47" t="s">
        <v>12</v>
      </c>
      <c r="D11" s="47"/>
      <c r="E11" s="48">
        <f>+WORKDAY(E12,-9,Badlar!A2:A192)</f>
        <v>42922</v>
      </c>
      <c r="F11" s="54" t="str">
        <f>+CONCATENATE("&lt;=",E11)</f>
        <v>&lt;=42922</v>
      </c>
      <c r="G11" s="49" t="s">
        <v>17</v>
      </c>
      <c r="H11" s="47"/>
      <c r="I11" s="56">
        <f>(I6*I7)+I10</f>
        <v>100</v>
      </c>
      <c r="J11" s="34"/>
      <c r="K11" s="34"/>
      <c r="L11" s="55"/>
      <c r="M11" s="34"/>
      <c r="N11" s="12"/>
      <c r="O11" s="12"/>
      <c r="P11" s="12"/>
    </row>
    <row r="12" spans="2:18" ht="18" customHeight="1">
      <c r="B12" s="51"/>
      <c r="C12" s="47" t="s">
        <v>9</v>
      </c>
      <c r="D12" s="47"/>
      <c r="E12" s="48">
        <f>LOOKUP(EDATE(E13,3),C24:C30)</f>
        <v>42935</v>
      </c>
      <c r="F12" s="47"/>
      <c r="G12" s="3"/>
      <c r="H12" s="3"/>
      <c r="I12" s="3"/>
      <c r="J12" s="74"/>
      <c r="K12" s="14"/>
      <c r="L12" s="57"/>
      <c r="M12" s="14"/>
    </row>
    <row r="13" spans="2:18" ht="6.75" customHeight="1">
      <c r="B13" s="51"/>
      <c r="C13" s="67" t="s">
        <v>8</v>
      </c>
      <c r="D13" s="67"/>
      <c r="E13" s="68">
        <f>LOOKUP(E9,C24:C30,C24:C30)</f>
        <v>42844</v>
      </c>
      <c r="F13" s="33"/>
      <c r="G13" s="33"/>
      <c r="H13" s="33"/>
      <c r="I13" s="33"/>
      <c r="J13" s="33"/>
      <c r="K13" s="8"/>
      <c r="L13" s="58"/>
      <c r="M13" s="9"/>
      <c r="N13" s="12"/>
      <c r="O13" s="16"/>
      <c r="P13" s="16"/>
    </row>
    <row r="14" spans="2:18" ht="21" customHeight="1">
      <c r="B14" s="51"/>
      <c r="C14" s="33"/>
      <c r="D14" s="33"/>
      <c r="E14" s="3"/>
      <c r="F14" s="3"/>
      <c r="G14" s="75" t="s">
        <v>5</v>
      </c>
      <c r="H14" s="126">
        <v>1.7500000000000002E-2</v>
      </c>
      <c r="I14" s="33"/>
      <c r="J14" s="33"/>
      <c r="K14" s="8"/>
      <c r="L14" s="58"/>
      <c r="M14" s="9"/>
      <c r="O14" s="17"/>
      <c r="P14" s="18"/>
    </row>
    <row r="15" spans="2:18" ht="6.75" customHeight="1">
      <c r="B15" s="51"/>
      <c r="C15" s="3"/>
      <c r="D15" s="3"/>
      <c r="E15" s="3"/>
      <c r="F15" s="33"/>
      <c r="G15" s="33"/>
      <c r="H15" s="33"/>
      <c r="I15" s="33"/>
      <c r="J15" s="33"/>
      <c r="K15" s="8"/>
      <c r="L15" s="58"/>
      <c r="M15" s="9"/>
      <c r="N15" s="12"/>
      <c r="O15" s="16"/>
      <c r="P15" s="16"/>
    </row>
    <row r="16" spans="2:18" ht="21" customHeight="1">
      <c r="B16" s="51"/>
      <c r="C16" s="33"/>
      <c r="D16" s="33"/>
      <c r="E16" s="3"/>
      <c r="F16" s="3"/>
      <c r="G16" s="76" t="s">
        <v>23</v>
      </c>
      <c r="H16" s="77">
        <f>XIRR(J24:J30,C24:C30)</f>
        <v>0.22399540543556221</v>
      </c>
      <c r="I16" s="33"/>
      <c r="J16" s="33"/>
      <c r="K16" s="8"/>
      <c r="L16" s="58"/>
      <c r="M16" s="9"/>
      <c r="O16" s="17"/>
      <c r="P16" s="18"/>
    </row>
    <row r="17" spans="2:29" ht="6.75" customHeight="1">
      <c r="B17" s="51"/>
      <c r="C17" s="3"/>
      <c r="D17" s="3"/>
      <c r="E17" s="3"/>
      <c r="F17" s="33"/>
      <c r="G17" s="33"/>
      <c r="H17" s="33"/>
      <c r="I17" s="33"/>
      <c r="J17" s="33"/>
      <c r="K17" s="8"/>
      <c r="L17" s="58"/>
      <c r="M17" s="9"/>
      <c r="N17" s="12"/>
      <c r="O17" s="16"/>
      <c r="P17" s="16"/>
    </row>
    <row r="18" spans="2:29" ht="21" customHeight="1">
      <c r="B18" s="51"/>
      <c r="C18" s="33"/>
      <c r="D18" s="33"/>
      <c r="E18" s="3"/>
      <c r="F18" s="3"/>
      <c r="G18" s="76" t="s">
        <v>24</v>
      </c>
      <c r="H18" s="77">
        <f>+NOMINAL(H16,4)</f>
        <v>0.20731412359543189</v>
      </c>
      <c r="I18" s="33"/>
      <c r="J18" s="3"/>
      <c r="L18" s="58"/>
      <c r="M18" s="9"/>
      <c r="O18" s="17"/>
      <c r="P18" s="18"/>
    </row>
    <row r="19" spans="2:29" ht="6.75" customHeight="1">
      <c r="B19" s="51"/>
      <c r="C19" s="3"/>
      <c r="D19" s="3"/>
      <c r="E19" s="3"/>
      <c r="F19" s="33"/>
      <c r="G19" s="33"/>
      <c r="H19" s="33"/>
      <c r="I19" s="33"/>
      <c r="J19" s="33"/>
      <c r="K19" s="8"/>
      <c r="L19" s="58"/>
      <c r="M19" s="9"/>
      <c r="N19" s="12"/>
      <c r="O19" s="16"/>
      <c r="P19" s="16"/>
    </row>
    <row r="20" spans="2:29" ht="21" customHeight="1">
      <c r="B20" s="51"/>
      <c r="C20" s="33"/>
      <c r="D20" s="33"/>
      <c r="E20" s="3"/>
      <c r="F20" s="3"/>
      <c r="G20" s="76" t="s">
        <v>26</v>
      </c>
      <c r="H20" s="78">
        <f>+P24/(1+H16/4)</f>
        <v>1.2580477369812624</v>
      </c>
      <c r="I20" s="33"/>
      <c r="J20" s="33"/>
      <c r="K20" s="8"/>
      <c r="L20" s="58"/>
      <c r="M20" s="9"/>
      <c r="O20" s="17"/>
      <c r="P20" s="18"/>
    </row>
    <row r="21" spans="2:29" ht="6.75" customHeight="1" thickBot="1">
      <c r="B21" s="51"/>
      <c r="C21" s="3"/>
      <c r="D21" s="3"/>
      <c r="E21" s="3"/>
      <c r="F21" s="33"/>
      <c r="G21" s="33"/>
      <c r="H21" s="33"/>
      <c r="I21" s="33"/>
      <c r="J21" s="33"/>
      <c r="K21" s="8"/>
      <c r="L21" s="58"/>
      <c r="M21" s="9"/>
      <c r="N21" s="12"/>
      <c r="O21" s="16"/>
      <c r="P21" s="16"/>
    </row>
    <row r="22" spans="2:29" ht="15" customHeight="1">
      <c r="B22" s="51"/>
      <c r="C22" s="158" t="s">
        <v>22</v>
      </c>
      <c r="D22" s="150" t="s">
        <v>21</v>
      </c>
      <c r="E22" s="160" t="s">
        <v>18</v>
      </c>
      <c r="F22" s="160" t="s">
        <v>19</v>
      </c>
      <c r="G22" s="162" t="s">
        <v>18</v>
      </c>
      <c r="H22" s="150" t="s">
        <v>28</v>
      </c>
      <c r="I22" s="150" t="s">
        <v>25</v>
      </c>
      <c r="J22" s="146" t="s">
        <v>20</v>
      </c>
      <c r="L22" s="59"/>
      <c r="M22" s="22"/>
      <c r="N22" s="148" t="s">
        <v>4</v>
      </c>
      <c r="P22" s="23"/>
      <c r="Q22" s="21"/>
      <c r="R22" s="21"/>
      <c r="Z22" s="24"/>
      <c r="AC22" s="21"/>
    </row>
    <row r="23" spans="2:29" ht="15" customHeight="1" thickBot="1">
      <c r="B23" s="51"/>
      <c r="C23" s="159"/>
      <c r="D23" s="151"/>
      <c r="E23" s="161"/>
      <c r="F23" s="161"/>
      <c r="G23" s="163"/>
      <c r="H23" s="151"/>
      <c r="I23" s="151"/>
      <c r="J23" s="147"/>
      <c r="L23" s="60"/>
      <c r="M23" s="11"/>
      <c r="N23" s="149"/>
      <c r="P23" s="11"/>
    </row>
    <row r="24" spans="2:29" ht="15" customHeight="1">
      <c r="B24" s="51"/>
      <c r="C24" s="86">
        <f>+E7</f>
        <v>42844</v>
      </c>
      <c r="D24" s="103"/>
      <c r="E24" s="104"/>
      <c r="F24" s="88">
        <v>1</v>
      </c>
      <c r="G24" s="105"/>
      <c r="H24" s="105"/>
      <c r="I24" s="89"/>
      <c r="J24" s="90">
        <v>-100</v>
      </c>
      <c r="L24" s="60"/>
      <c r="M24" s="11"/>
      <c r="N24" s="37"/>
      <c r="O24" s="11"/>
      <c r="P24" s="65">
        <f>SUM(P25:P30)</f>
        <v>1.3284969652068646</v>
      </c>
    </row>
    <row r="25" spans="2:29" ht="15" customHeight="1">
      <c r="B25" s="51"/>
      <c r="C25" s="86">
        <f t="shared" ref="C25:C30" si="0">+EDATE(C24,3)</f>
        <v>42935</v>
      </c>
      <c r="D25" s="87">
        <f>+C25-C24</f>
        <v>91</v>
      </c>
      <c r="E25" s="88">
        <v>0</v>
      </c>
      <c r="F25" s="88">
        <f>+F24-E25</f>
        <v>1</v>
      </c>
      <c r="G25" s="89">
        <f t="shared" ref="G25:G30" si="1">$I$6*E25</f>
        <v>0</v>
      </c>
      <c r="H25" s="127">
        <v>0.18687500000000001</v>
      </c>
      <c r="I25" s="89">
        <f>+$I$6*F24*(H25+$H$14)*(C25-C24)/365</f>
        <v>5.0953767123287674</v>
      </c>
      <c r="J25" s="90">
        <f t="shared" ref="J25:J30" si="2">IF(C25&lt;$E$9,0,G25+I25)</f>
        <v>5.0953767123287674</v>
      </c>
      <c r="L25" s="44"/>
      <c r="N25" s="37">
        <f t="shared" ref="N25:N30" si="3">J25/(1+$H$16)^((C25-$E$9)/365)</f>
        <v>4.844974260092763</v>
      </c>
      <c r="O25" s="64">
        <f>+(C25-$E$9)/365</f>
        <v>0.24931506849315069</v>
      </c>
      <c r="P25" s="64">
        <f>+O25*N25/$N$31</f>
        <v>1.2079250916788131E-2</v>
      </c>
    </row>
    <row r="26" spans="2:29" ht="15" customHeight="1">
      <c r="B26" s="51"/>
      <c r="C26" s="86">
        <f t="shared" si="0"/>
        <v>43027</v>
      </c>
      <c r="D26" s="87">
        <f t="shared" ref="D26:D30" si="4">+C26-C25</f>
        <v>92</v>
      </c>
      <c r="E26" s="88">
        <v>0</v>
      </c>
      <c r="F26" s="88">
        <f>+F25-E26</f>
        <v>1</v>
      </c>
      <c r="G26" s="89">
        <f t="shared" si="1"/>
        <v>0</v>
      </c>
      <c r="H26" s="127">
        <v>0.1905</v>
      </c>
      <c r="I26" s="89">
        <f>+$I$6*F25*(H26+$H$14)*(C26-C25)/365</f>
        <v>5.2427397260273976</v>
      </c>
      <c r="J26" s="90">
        <f t="shared" si="2"/>
        <v>5.2427397260273976</v>
      </c>
      <c r="L26" s="44"/>
      <c r="M26" s="35"/>
      <c r="N26" s="37">
        <f t="shared" si="3"/>
        <v>4.737488380283736</v>
      </c>
      <c r="O26" s="64">
        <f t="shared" ref="O26:O30" si="5">+(C26-$E$9)/365</f>
        <v>0.50136986301369868</v>
      </c>
      <c r="P26" s="64">
        <f t="shared" ref="P26:P30" si="6">+O26*N26/$N$31</f>
        <v>2.3752339045311384E-2</v>
      </c>
      <c r="V26" s="25"/>
      <c r="W26" s="15"/>
    </row>
    <row r="27" spans="2:29" ht="15" customHeight="1">
      <c r="B27" s="51"/>
      <c r="C27" s="86">
        <f t="shared" si="0"/>
        <v>43119</v>
      </c>
      <c r="D27" s="87">
        <f t="shared" si="4"/>
        <v>92</v>
      </c>
      <c r="E27" s="88">
        <v>0</v>
      </c>
      <c r="F27" s="88">
        <f>+F25-E25</f>
        <v>1</v>
      </c>
      <c r="G27" s="89">
        <f t="shared" si="1"/>
        <v>0</v>
      </c>
      <c r="H27" s="127">
        <v>0.1905</v>
      </c>
      <c r="I27" s="89">
        <f>+$I$6*F26*(H27+$H$14)*(C27-C26)/365</f>
        <v>5.2427397260273976</v>
      </c>
      <c r="J27" s="90">
        <f t="shared" si="2"/>
        <v>5.2427397260273976</v>
      </c>
      <c r="L27" s="44"/>
      <c r="M27" s="13"/>
      <c r="N27" s="37">
        <f t="shared" si="3"/>
        <v>4.5021798660075252</v>
      </c>
      <c r="O27" s="64">
        <f t="shared" si="5"/>
        <v>0.75342465753424659</v>
      </c>
      <c r="P27" s="64">
        <f t="shared" si="6"/>
        <v>3.3920533298155246E-2</v>
      </c>
      <c r="T27" s="17"/>
      <c r="U27" s="21"/>
      <c r="V27" s="25"/>
      <c r="X27" s="15"/>
    </row>
    <row r="28" spans="2:29" ht="15" customHeight="1">
      <c r="B28" s="51"/>
      <c r="C28" s="86">
        <f t="shared" si="0"/>
        <v>43209</v>
      </c>
      <c r="D28" s="87">
        <f t="shared" si="4"/>
        <v>90</v>
      </c>
      <c r="E28" s="88">
        <v>0</v>
      </c>
      <c r="F28" s="88">
        <f>+F27-E27</f>
        <v>1</v>
      </c>
      <c r="G28" s="89">
        <f t="shared" si="1"/>
        <v>0</v>
      </c>
      <c r="H28" s="127">
        <v>0.1905</v>
      </c>
      <c r="I28" s="89">
        <f>+$I$6*F27*(H28+$H$14)*(C28-C27)/365</f>
        <v>5.1287671232876715</v>
      </c>
      <c r="J28" s="90">
        <f t="shared" si="2"/>
        <v>5.1287671232876715</v>
      </c>
      <c r="L28" s="44"/>
      <c r="M28" s="13"/>
      <c r="N28" s="37">
        <f t="shared" si="3"/>
        <v>4.1901849471915176</v>
      </c>
      <c r="O28" s="64">
        <f t="shared" si="5"/>
        <v>1</v>
      </c>
      <c r="P28" s="64">
        <f t="shared" si="6"/>
        <v>4.1901849547406798E-2</v>
      </c>
      <c r="T28" s="17"/>
      <c r="U28" s="7"/>
      <c r="V28" s="25"/>
      <c r="Y28" s="17"/>
    </row>
    <row r="29" spans="2:29" ht="15" customHeight="1">
      <c r="B29" s="51"/>
      <c r="C29" s="86">
        <f t="shared" si="0"/>
        <v>43300</v>
      </c>
      <c r="D29" s="87">
        <f t="shared" si="4"/>
        <v>91</v>
      </c>
      <c r="E29" s="88">
        <v>0</v>
      </c>
      <c r="F29" s="88">
        <f>+F28-E29</f>
        <v>1</v>
      </c>
      <c r="G29" s="89">
        <f t="shared" si="1"/>
        <v>0</v>
      </c>
      <c r="H29" s="127">
        <v>0.1905</v>
      </c>
      <c r="I29" s="89">
        <f>+$I$6*F28*(H29+$H$14)*(C29-C28)/365</f>
        <v>5.1857534246575341</v>
      </c>
      <c r="J29" s="90">
        <f t="shared" si="2"/>
        <v>5.1857534246575341</v>
      </c>
      <c r="L29" s="44"/>
      <c r="M29" s="13"/>
      <c r="N29" s="37">
        <f t="shared" si="3"/>
        <v>4.0285360234712515</v>
      </c>
      <c r="O29" s="64">
        <f t="shared" si="5"/>
        <v>1.2493150684931507</v>
      </c>
      <c r="P29" s="64">
        <f t="shared" si="6"/>
        <v>5.0329107671575543E-2</v>
      </c>
      <c r="T29" s="17"/>
      <c r="U29" s="7"/>
      <c r="V29" s="25"/>
      <c r="Y29" s="17"/>
    </row>
    <row r="30" spans="2:29" ht="15" customHeight="1" thickBot="1">
      <c r="B30" s="51"/>
      <c r="C30" s="100">
        <f t="shared" si="0"/>
        <v>43392</v>
      </c>
      <c r="D30" s="91">
        <f t="shared" si="4"/>
        <v>92</v>
      </c>
      <c r="E30" s="92">
        <v>1</v>
      </c>
      <c r="F30" s="92">
        <f>+F29-E30</f>
        <v>0</v>
      </c>
      <c r="G30" s="93">
        <f t="shared" si="1"/>
        <v>100</v>
      </c>
      <c r="H30" s="128">
        <v>0.1905</v>
      </c>
      <c r="I30" s="93">
        <f>+$I$6*F29*(H30+H14)*(C30-C29)/365</f>
        <v>5.2427397260273976</v>
      </c>
      <c r="J30" s="101">
        <f t="shared" si="2"/>
        <v>105.24273972602739</v>
      </c>
      <c r="L30" s="44"/>
      <c r="M30" s="13"/>
      <c r="N30" s="37">
        <f t="shared" si="3"/>
        <v>77.696636342790228</v>
      </c>
      <c r="O30" s="64">
        <f t="shared" si="5"/>
        <v>1.5013698630136987</v>
      </c>
      <c r="P30" s="64">
        <f t="shared" si="6"/>
        <v>1.1665138847276275</v>
      </c>
      <c r="T30" s="17"/>
      <c r="U30" s="7"/>
      <c r="V30" s="25"/>
      <c r="Y30" s="17"/>
    </row>
    <row r="31" spans="2:29" ht="15" customHeight="1" thickBot="1">
      <c r="B31" s="51"/>
      <c r="C31" s="102"/>
      <c r="D31" s="96"/>
      <c r="E31" s="97"/>
      <c r="F31" s="97"/>
      <c r="G31" s="98">
        <f>SUM(G25:G30)</f>
        <v>100</v>
      </c>
      <c r="H31" s="99"/>
      <c r="I31" s="98">
        <f>SUM(I25:I30)</f>
        <v>31.138116438356167</v>
      </c>
      <c r="J31" s="98">
        <f>SUM(J25:J30)</f>
        <v>131.13811643835618</v>
      </c>
      <c r="L31" s="44"/>
      <c r="M31" s="13"/>
      <c r="N31" s="38">
        <f>SUM(N25:N30)</f>
        <v>99.999999819837015</v>
      </c>
      <c r="O31" s="17"/>
      <c r="P31" s="26"/>
      <c r="T31" s="17"/>
      <c r="U31" s="7"/>
      <c r="V31" s="25"/>
      <c r="Y31" s="17"/>
    </row>
    <row r="32" spans="2:29" ht="15" customHeight="1">
      <c r="B32" s="51"/>
      <c r="C32" s="102"/>
      <c r="D32" s="96"/>
      <c r="E32" s="97"/>
      <c r="F32" s="97"/>
      <c r="G32" s="107"/>
      <c r="H32" s="99"/>
      <c r="I32" s="107"/>
      <c r="J32" s="107"/>
      <c r="L32" s="44"/>
      <c r="M32" s="13"/>
      <c r="N32" s="106"/>
      <c r="O32" s="17"/>
      <c r="P32" s="26"/>
      <c r="T32" s="17"/>
      <c r="U32" s="7"/>
      <c r="V32" s="25"/>
      <c r="Y32" s="17"/>
    </row>
    <row r="33" spans="2:25" ht="15" customHeight="1">
      <c r="B33" s="51"/>
      <c r="C33" s="102"/>
      <c r="D33" s="96"/>
      <c r="E33" s="97"/>
      <c r="F33" s="97"/>
      <c r="G33" s="107" t="s">
        <v>38</v>
      </c>
      <c r="H33" s="99"/>
      <c r="I33" s="107"/>
      <c r="J33" s="107"/>
      <c r="L33" s="44"/>
      <c r="M33" s="13"/>
      <c r="N33" s="106"/>
      <c r="O33" s="17"/>
      <c r="P33" s="26"/>
      <c r="T33" s="17"/>
      <c r="U33" s="7"/>
      <c r="V33" s="25"/>
      <c r="Y33" s="17"/>
    </row>
    <row r="34" spans="2:25" ht="15" customHeight="1">
      <c r="B34" s="51"/>
      <c r="C34" s="102"/>
      <c r="D34" s="96"/>
      <c r="E34" s="97"/>
      <c r="F34" s="97"/>
      <c r="G34" s="107"/>
      <c r="H34" s="99"/>
      <c r="I34" s="107"/>
      <c r="J34" s="107"/>
      <c r="L34" s="44"/>
      <c r="M34" s="13"/>
      <c r="N34" s="106"/>
      <c r="O34" s="17"/>
      <c r="P34" s="26"/>
      <c r="T34" s="17"/>
      <c r="U34" s="7"/>
      <c r="V34" s="25"/>
      <c r="Y34" s="17"/>
    </row>
    <row r="35" spans="2:25" ht="15" customHeight="1">
      <c r="B35" s="51"/>
      <c r="C35" s="102"/>
      <c r="D35" s="96"/>
      <c r="E35" s="97"/>
      <c r="F35" s="97"/>
      <c r="G35" s="107"/>
      <c r="H35" s="99"/>
      <c r="I35" s="107"/>
      <c r="J35" s="107"/>
      <c r="L35" s="44"/>
      <c r="M35" s="13"/>
      <c r="N35" s="106"/>
      <c r="O35" s="17"/>
      <c r="P35" s="26"/>
      <c r="T35" s="17"/>
      <c r="U35" s="7"/>
      <c r="V35" s="25"/>
      <c r="Y35" s="17"/>
    </row>
    <row r="36" spans="2:25" ht="15" customHeight="1">
      <c r="B36" s="51"/>
      <c r="C36" s="102"/>
      <c r="D36" s="96"/>
      <c r="E36" s="97"/>
      <c r="F36" s="97"/>
      <c r="G36" s="107"/>
      <c r="H36" s="99"/>
      <c r="I36" s="107"/>
      <c r="J36" s="107"/>
      <c r="L36" s="44"/>
      <c r="M36" s="13"/>
      <c r="N36" s="106"/>
      <c r="O36" s="17"/>
      <c r="P36" s="26"/>
      <c r="T36" s="17"/>
      <c r="U36" s="7"/>
      <c r="V36" s="25"/>
      <c r="Y36" s="17"/>
    </row>
    <row r="37" spans="2:25" ht="15" customHeight="1">
      <c r="B37" s="51"/>
      <c r="C37" s="102"/>
      <c r="D37" s="96"/>
      <c r="E37" s="97"/>
      <c r="F37" s="97"/>
      <c r="G37" s="107" t="s">
        <v>37</v>
      </c>
      <c r="H37" s="99"/>
      <c r="I37" s="107"/>
      <c r="J37" s="107"/>
      <c r="L37" s="44"/>
      <c r="M37" s="13"/>
      <c r="N37" s="106"/>
      <c r="O37" s="17"/>
      <c r="P37" s="26"/>
      <c r="T37" s="17"/>
      <c r="U37" s="7"/>
      <c r="V37" s="25"/>
      <c r="Y37" s="17"/>
    </row>
    <row r="38" spans="2:25" ht="15" customHeight="1">
      <c r="B38" s="51"/>
      <c r="C38" s="102"/>
      <c r="D38" s="96"/>
      <c r="E38" s="97"/>
      <c r="F38" s="97"/>
      <c r="G38" s="107"/>
      <c r="H38" s="99"/>
      <c r="I38" s="107"/>
      <c r="J38" s="107"/>
      <c r="L38" s="44"/>
      <c r="M38" s="13"/>
      <c r="N38" s="106"/>
      <c r="O38" s="17"/>
      <c r="P38" s="26"/>
      <c r="T38" s="17"/>
      <c r="U38" s="7"/>
      <c r="V38" s="25"/>
      <c r="Y38" s="17"/>
    </row>
    <row r="39" spans="2:25" ht="15" customHeight="1">
      <c r="B39" s="51"/>
      <c r="C39" s="102"/>
      <c r="D39" s="96"/>
      <c r="E39" s="97"/>
      <c r="F39" s="97"/>
      <c r="G39" s="107"/>
      <c r="H39" s="99"/>
      <c r="I39" s="107"/>
      <c r="J39" s="107"/>
      <c r="L39" s="44"/>
      <c r="M39" s="13"/>
      <c r="N39" s="106"/>
      <c r="O39" s="17"/>
      <c r="P39" s="26"/>
      <c r="T39" s="17"/>
      <c r="U39" s="7"/>
      <c r="V39" s="25"/>
      <c r="Y39" s="17"/>
    </row>
    <row r="40" spans="2:25" ht="15" customHeight="1">
      <c r="B40" s="51"/>
      <c r="C40" s="102"/>
      <c r="D40" s="96"/>
      <c r="E40" s="97"/>
      <c r="F40" s="97"/>
      <c r="G40" s="107"/>
      <c r="H40" s="99"/>
      <c r="I40" s="107"/>
      <c r="J40" s="107"/>
      <c r="L40" s="44"/>
      <c r="M40" s="13"/>
      <c r="N40" s="106"/>
      <c r="O40" s="17"/>
      <c r="P40" s="26"/>
      <c r="T40" s="17"/>
      <c r="U40" s="7"/>
      <c r="V40" s="25"/>
      <c r="Y40" s="17"/>
    </row>
    <row r="41" spans="2:25">
      <c r="B41" s="61"/>
      <c r="C41" s="62"/>
      <c r="D41" s="62"/>
      <c r="E41" s="62"/>
      <c r="F41" s="62"/>
      <c r="G41" s="62"/>
      <c r="H41" s="62"/>
      <c r="I41" s="62"/>
      <c r="J41" s="62"/>
      <c r="K41" s="62"/>
      <c r="L41" s="63"/>
      <c r="M41" s="13"/>
      <c r="N41" s="15"/>
      <c r="O41" s="17"/>
      <c r="P41" s="26"/>
      <c r="T41" s="17"/>
      <c r="U41" s="7"/>
      <c r="V41" s="25"/>
      <c r="Y41" s="17"/>
    </row>
    <row r="42" spans="2:25">
      <c r="M42" s="36"/>
      <c r="Q42" s="27"/>
      <c r="W42" s="17"/>
    </row>
    <row r="43" spans="2:25" ht="14.25" customHeight="1">
      <c r="B43" s="137" t="s">
        <v>51</v>
      </c>
      <c r="C43" s="138"/>
      <c r="D43" s="138"/>
      <c r="E43" s="138"/>
      <c r="F43" s="138"/>
      <c r="G43" s="138"/>
      <c r="H43" s="138"/>
      <c r="I43" s="138"/>
      <c r="J43" s="138"/>
      <c r="K43" s="138"/>
      <c r="L43" s="139"/>
      <c r="M43" s="15"/>
      <c r="N43" s="15"/>
      <c r="O43" s="15"/>
      <c r="P43" s="15"/>
      <c r="Q43" s="15"/>
      <c r="R43" s="15"/>
      <c r="S43" s="28"/>
    </row>
    <row r="44" spans="2:25" ht="14.25" customHeight="1">
      <c r="B44" s="140"/>
      <c r="C44" s="141"/>
      <c r="D44" s="141"/>
      <c r="E44" s="141"/>
      <c r="F44" s="141"/>
      <c r="G44" s="141"/>
      <c r="H44" s="141"/>
      <c r="I44" s="141"/>
      <c r="J44" s="141"/>
      <c r="K44" s="141"/>
      <c r="L44" s="142"/>
      <c r="M44" s="15"/>
      <c r="N44" s="15"/>
      <c r="O44" s="15"/>
      <c r="P44" s="15"/>
      <c r="Q44" s="15"/>
      <c r="R44" s="15"/>
      <c r="S44" s="28"/>
    </row>
    <row r="45" spans="2:25" ht="14.25" customHeight="1">
      <c r="B45" s="140"/>
      <c r="C45" s="141"/>
      <c r="D45" s="141"/>
      <c r="E45" s="141"/>
      <c r="F45" s="141"/>
      <c r="G45" s="141"/>
      <c r="H45" s="141"/>
      <c r="I45" s="141"/>
      <c r="J45" s="141"/>
      <c r="K45" s="141"/>
      <c r="L45" s="142"/>
      <c r="M45" s="15"/>
      <c r="N45" s="15"/>
      <c r="O45" s="15"/>
      <c r="P45" s="15"/>
      <c r="Q45" s="15"/>
      <c r="R45" s="15"/>
      <c r="S45" s="28"/>
    </row>
    <row r="46" spans="2:25" ht="14.25" customHeight="1">
      <c r="B46" s="140"/>
      <c r="C46" s="141"/>
      <c r="D46" s="141"/>
      <c r="E46" s="141"/>
      <c r="F46" s="141"/>
      <c r="G46" s="141"/>
      <c r="H46" s="141"/>
      <c r="I46" s="141"/>
      <c r="J46" s="141"/>
      <c r="K46" s="141"/>
      <c r="L46" s="142"/>
      <c r="M46" s="15"/>
      <c r="N46" s="15"/>
      <c r="O46" s="15"/>
      <c r="P46" s="15"/>
      <c r="Q46" s="15"/>
      <c r="R46" s="10"/>
      <c r="S46" s="28"/>
    </row>
    <row r="47" spans="2:25" ht="14.25" customHeight="1">
      <c r="B47" s="140"/>
      <c r="C47" s="141"/>
      <c r="D47" s="141"/>
      <c r="E47" s="141"/>
      <c r="F47" s="141"/>
      <c r="G47" s="141"/>
      <c r="H47" s="141"/>
      <c r="I47" s="141"/>
      <c r="J47" s="141"/>
      <c r="K47" s="141"/>
      <c r="L47" s="142"/>
      <c r="M47" s="15"/>
      <c r="N47" s="15"/>
      <c r="O47" s="15"/>
      <c r="P47" s="15"/>
      <c r="Q47" s="15"/>
      <c r="R47" s="15"/>
      <c r="S47" s="28"/>
    </row>
    <row r="48" spans="2:25" ht="14.25" customHeight="1">
      <c r="B48" s="140"/>
      <c r="C48" s="141"/>
      <c r="D48" s="141"/>
      <c r="E48" s="141"/>
      <c r="F48" s="141"/>
      <c r="G48" s="141"/>
      <c r="H48" s="141"/>
      <c r="I48" s="141"/>
      <c r="J48" s="141"/>
      <c r="K48" s="141"/>
      <c r="L48" s="142"/>
      <c r="M48" s="15"/>
      <c r="N48" s="15"/>
      <c r="O48" s="15"/>
      <c r="P48" s="15"/>
      <c r="Q48" s="15"/>
      <c r="R48" s="15"/>
      <c r="S48" s="28"/>
    </row>
    <row r="49" spans="2:19" ht="14.25" customHeight="1">
      <c r="B49" s="143"/>
      <c r="C49" s="144"/>
      <c r="D49" s="144"/>
      <c r="E49" s="144"/>
      <c r="F49" s="144"/>
      <c r="G49" s="144"/>
      <c r="H49" s="144"/>
      <c r="I49" s="144"/>
      <c r="J49" s="144"/>
      <c r="K49" s="144"/>
      <c r="L49" s="145"/>
      <c r="M49" s="15"/>
      <c r="N49" s="15"/>
      <c r="O49" s="15"/>
      <c r="P49" s="15"/>
      <c r="Q49" s="25"/>
      <c r="R49" s="15"/>
      <c r="S49" s="28"/>
    </row>
    <row r="50" spans="2:19" ht="14.25">
      <c r="B50" s="6"/>
      <c r="C50" s="20"/>
      <c r="D50" s="20"/>
      <c r="E50" s="29"/>
      <c r="F50" s="29"/>
      <c r="G50" s="29"/>
      <c r="H50" s="29"/>
      <c r="I50" s="15"/>
      <c r="J50" s="15"/>
      <c r="K50" s="15"/>
      <c r="L50" s="15"/>
      <c r="M50" s="15"/>
      <c r="N50" s="15"/>
      <c r="O50" s="15"/>
      <c r="P50" s="15"/>
      <c r="Q50" s="25"/>
      <c r="R50" s="15"/>
      <c r="S50" s="28"/>
    </row>
    <row r="51" spans="2:19" ht="14.25">
      <c r="B51" s="6"/>
      <c r="C51" s="20"/>
      <c r="D51" s="20"/>
      <c r="E51" s="29"/>
      <c r="F51" s="30"/>
      <c r="G51" s="29"/>
      <c r="H51" s="29"/>
      <c r="I51" s="15"/>
      <c r="J51" s="15"/>
      <c r="K51" s="15"/>
      <c r="L51" s="15"/>
      <c r="M51" s="15"/>
      <c r="N51" s="15"/>
      <c r="O51" s="15"/>
      <c r="P51" s="15"/>
      <c r="Q51" s="25"/>
      <c r="R51" s="15"/>
      <c r="S51" s="28"/>
    </row>
    <row r="52" spans="2:19" ht="14.25">
      <c r="B52" s="6"/>
      <c r="C52" s="20"/>
      <c r="D52" s="20"/>
      <c r="E52" s="29"/>
      <c r="F52" s="29"/>
      <c r="H52" s="29"/>
      <c r="I52" s="15"/>
      <c r="J52" s="15"/>
      <c r="K52" s="15"/>
      <c r="L52" s="15"/>
      <c r="M52" s="15"/>
      <c r="N52" s="19"/>
      <c r="O52" s="15"/>
      <c r="P52" s="15"/>
      <c r="Q52" s="25"/>
      <c r="R52" s="15"/>
      <c r="S52" s="28"/>
    </row>
    <row r="53" spans="2:19" ht="14.25">
      <c r="B53" s="6"/>
      <c r="C53" s="20"/>
      <c r="D53" s="20"/>
      <c r="E53" s="29"/>
      <c r="F53" s="29"/>
      <c r="G53" s="29"/>
      <c r="H53" s="29"/>
      <c r="I53" s="15"/>
      <c r="J53" s="15"/>
      <c r="K53" s="15"/>
      <c r="L53" s="15"/>
      <c r="M53" s="15"/>
      <c r="N53" s="19"/>
      <c r="O53" s="19"/>
      <c r="P53" s="15"/>
      <c r="Q53" s="15"/>
      <c r="R53" s="15"/>
      <c r="S53" s="28"/>
    </row>
    <row r="54" spans="2:19">
      <c r="B54" s="6"/>
      <c r="C54" s="20"/>
      <c r="D54" s="20"/>
      <c r="E54" s="15"/>
      <c r="F54" s="15"/>
      <c r="G54" s="15"/>
      <c r="H54" s="15"/>
      <c r="I54" s="15"/>
      <c r="J54" s="15"/>
      <c r="K54" s="15"/>
      <c r="L54" s="15"/>
      <c r="M54" s="15"/>
      <c r="N54" s="19"/>
      <c r="O54" s="19"/>
      <c r="P54" s="15"/>
      <c r="Q54" s="15"/>
      <c r="R54" s="15"/>
      <c r="S54" s="28"/>
    </row>
    <row r="55" spans="2:19">
      <c r="B55" s="6"/>
      <c r="C55" s="20"/>
      <c r="D55" s="20"/>
      <c r="E55" s="15"/>
      <c r="F55" s="15"/>
      <c r="G55" s="15"/>
      <c r="H55" s="15"/>
      <c r="I55" s="15"/>
      <c r="J55" s="15"/>
      <c r="K55" s="15"/>
      <c r="L55" s="15"/>
      <c r="M55" s="15"/>
      <c r="N55" s="15"/>
      <c r="O55" s="19"/>
      <c r="P55" s="15"/>
      <c r="Q55" s="15"/>
      <c r="R55" s="15"/>
      <c r="S55" s="28"/>
    </row>
    <row r="56" spans="2:19">
      <c r="B56" s="6"/>
      <c r="C56" s="20"/>
      <c r="D56" s="20"/>
      <c r="E56" s="15"/>
      <c r="F56" s="15"/>
      <c r="G56" s="15"/>
      <c r="H56" s="15"/>
      <c r="I56" s="15"/>
      <c r="J56" s="15"/>
      <c r="K56" s="15"/>
      <c r="L56" s="15"/>
      <c r="M56" s="15"/>
      <c r="N56" s="15"/>
      <c r="O56" s="15"/>
      <c r="P56" s="15"/>
      <c r="Q56" s="15"/>
      <c r="R56" s="15"/>
      <c r="S56" s="28"/>
    </row>
    <row r="57" spans="2:19">
      <c r="B57" s="6"/>
      <c r="C57" s="20"/>
      <c r="D57" s="20"/>
      <c r="E57" s="15"/>
      <c r="F57" s="15"/>
      <c r="G57" s="15"/>
      <c r="H57" s="15"/>
      <c r="I57" s="15"/>
      <c r="J57" s="15"/>
      <c r="K57" s="15"/>
      <c r="L57" s="15"/>
      <c r="M57" s="15"/>
      <c r="N57" s="15"/>
      <c r="O57" s="15"/>
      <c r="P57" s="15"/>
      <c r="Q57" s="15"/>
      <c r="R57" s="15"/>
      <c r="S57" s="28"/>
    </row>
    <row r="58" spans="2:19">
      <c r="B58" s="6"/>
      <c r="C58" s="20"/>
      <c r="D58" s="20"/>
      <c r="E58" s="15"/>
      <c r="F58" s="15"/>
      <c r="G58" s="15"/>
      <c r="H58" s="15"/>
      <c r="I58" s="15"/>
      <c r="J58" s="15"/>
      <c r="K58" s="15"/>
      <c r="L58" s="15"/>
      <c r="M58" s="15"/>
      <c r="N58" s="15"/>
      <c r="O58" s="15"/>
      <c r="P58" s="15"/>
      <c r="Q58" s="15"/>
      <c r="R58" s="15"/>
      <c r="S58" s="28"/>
    </row>
    <row r="59" spans="2:19">
      <c r="B59" s="6"/>
      <c r="C59" s="20"/>
      <c r="D59" s="20"/>
      <c r="E59" s="15"/>
      <c r="F59" s="15"/>
      <c r="G59" s="15"/>
      <c r="H59" s="15"/>
      <c r="I59" s="15"/>
      <c r="J59" s="15"/>
      <c r="K59" s="15"/>
      <c r="L59" s="15"/>
      <c r="M59" s="15"/>
      <c r="N59" s="15"/>
      <c r="O59" s="15"/>
      <c r="P59" s="15"/>
      <c r="Q59" s="15"/>
      <c r="R59" s="15"/>
      <c r="S59" s="28"/>
    </row>
    <row r="60" spans="2:19">
      <c r="B60" s="6"/>
      <c r="C60" s="20"/>
      <c r="D60" s="20"/>
      <c r="E60" s="15"/>
      <c r="F60" s="15"/>
      <c r="G60" s="15"/>
      <c r="H60" s="15"/>
      <c r="I60" s="15"/>
      <c r="J60" s="15"/>
      <c r="K60" s="15"/>
      <c r="L60" s="15"/>
      <c r="M60" s="15"/>
      <c r="N60" s="15"/>
      <c r="O60" s="15"/>
      <c r="P60" s="15"/>
      <c r="Q60" s="15"/>
      <c r="R60" s="15"/>
      <c r="S60" s="28"/>
    </row>
    <row r="61" spans="2:19">
      <c r="B61" s="6"/>
      <c r="C61" s="20"/>
      <c r="D61" s="20"/>
      <c r="E61" s="15"/>
      <c r="F61" s="15"/>
      <c r="G61" s="15"/>
      <c r="H61" s="15"/>
      <c r="I61" s="15"/>
      <c r="J61" s="15"/>
      <c r="K61" s="15"/>
      <c r="L61" s="15"/>
      <c r="M61" s="15"/>
      <c r="N61" s="15"/>
      <c r="O61" s="15"/>
      <c r="P61" s="15"/>
      <c r="Q61" s="15"/>
      <c r="R61" s="15"/>
      <c r="S61" s="28"/>
    </row>
    <row r="62" spans="2:19">
      <c r="B62" s="6"/>
      <c r="C62" s="20"/>
      <c r="D62" s="20"/>
      <c r="E62" s="15"/>
      <c r="F62" s="15"/>
      <c r="G62" s="15"/>
      <c r="H62" s="15"/>
      <c r="I62" s="15"/>
      <c r="J62" s="15"/>
      <c r="K62" s="15"/>
      <c r="L62" s="15"/>
      <c r="M62" s="15"/>
      <c r="N62" s="15"/>
      <c r="O62" s="15"/>
      <c r="P62" s="15"/>
      <c r="Q62" s="15"/>
      <c r="R62" s="15"/>
      <c r="S62" s="28"/>
    </row>
    <row r="63" spans="2:19">
      <c r="B63" s="6"/>
      <c r="C63" s="20"/>
      <c r="D63" s="20"/>
      <c r="E63" s="15"/>
      <c r="F63" s="15"/>
      <c r="G63" s="15"/>
      <c r="H63" s="15"/>
      <c r="I63" s="15"/>
      <c r="J63" s="15"/>
      <c r="K63" s="15"/>
      <c r="L63" s="15"/>
      <c r="M63" s="15"/>
      <c r="N63" s="15"/>
      <c r="O63" s="15"/>
      <c r="P63" s="15"/>
      <c r="Q63" s="15"/>
      <c r="R63" s="15"/>
      <c r="S63" s="28"/>
    </row>
    <row r="64" spans="2:19">
      <c r="B64" s="6"/>
      <c r="C64" s="20"/>
      <c r="D64" s="20"/>
      <c r="E64" s="15"/>
      <c r="F64" s="15"/>
      <c r="G64" s="15"/>
      <c r="H64" s="15"/>
      <c r="I64" s="15"/>
      <c r="J64" s="15"/>
      <c r="K64" s="15"/>
      <c r="L64" s="15"/>
      <c r="M64" s="15"/>
      <c r="N64" s="15"/>
      <c r="O64" s="15"/>
      <c r="P64" s="15"/>
      <c r="Q64" s="15"/>
      <c r="R64" s="15"/>
      <c r="S64" s="28"/>
    </row>
    <row r="65" spans="2:19">
      <c r="B65" s="6"/>
      <c r="C65" s="20"/>
      <c r="D65" s="20"/>
      <c r="E65" s="15"/>
      <c r="F65" s="15"/>
      <c r="G65" s="15"/>
      <c r="H65" s="15"/>
      <c r="I65" s="15"/>
      <c r="J65" s="15"/>
      <c r="K65" s="15"/>
      <c r="L65" s="15"/>
      <c r="M65" s="15"/>
      <c r="N65" s="15"/>
      <c r="O65" s="15"/>
      <c r="P65" s="15"/>
      <c r="Q65" s="15"/>
      <c r="R65" s="15"/>
      <c r="S65" s="28"/>
    </row>
    <row r="66" spans="2:19">
      <c r="B66" s="6"/>
      <c r="C66" s="20"/>
      <c r="D66" s="20"/>
      <c r="E66" s="15"/>
      <c r="F66" s="15"/>
      <c r="G66" s="15"/>
      <c r="H66" s="15"/>
      <c r="I66" s="15"/>
      <c r="J66" s="15"/>
      <c r="K66" s="15"/>
      <c r="L66" s="15"/>
      <c r="M66" s="15"/>
      <c r="N66" s="15"/>
      <c r="O66" s="15"/>
      <c r="P66" s="15"/>
      <c r="Q66" s="15"/>
      <c r="R66" s="15"/>
      <c r="S66" s="28"/>
    </row>
    <row r="67" spans="2:19">
      <c r="B67" s="6"/>
      <c r="C67" s="20"/>
      <c r="D67" s="20"/>
      <c r="E67" s="15"/>
      <c r="F67" s="15"/>
      <c r="G67" s="15"/>
      <c r="H67" s="15"/>
      <c r="I67" s="15"/>
      <c r="J67" s="15"/>
      <c r="K67" s="15"/>
      <c r="L67" s="15"/>
      <c r="M67" s="15"/>
      <c r="N67" s="15"/>
      <c r="O67" s="15"/>
      <c r="P67" s="15"/>
      <c r="Q67" s="15"/>
      <c r="R67" s="15"/>
      <c r="S67" s="28"/>
    </row>
    <row r="68" spans="2:19">
      <c r="B68" s="6"/>
      <c r="C68" s="20"/>
      <c r="D68" s="20"/>
      <c r="E68" s="15"/>
      <c r="F68" s="15"/>
      <c r="G68" s="15"/>
      <c r="H68" s="15"/>
      <c r="I68" s="15"/>
      <c r="J68" s="15"/>
      <c r="K68" s="15"/>
      <c r="L68" s="15"/>
      <c r="M68" s="15"/>
      <c r="N68" s="15"/>
      <c r="O68" s="15"/>
      <c r="P68" s="15"/>
      <c r="Q68" s="15"/>
      <c r="R68" s="15"/>
      <c r="S68" s="28"/>
    </row>
    <row r="69" spans="2:19">
      <c r="B69" s="6"/>
      <c r="C69" s="20"/>
      <c r="D69" s="20"/>
      <c r="E69" s="15"/>
      <c r="F69" s="15"/>
      <c r="G69" s="15"/>
      <c r="H69" s="15"/>
      <c r="I69" s="15"/>
      <c r="J69" s="15"/>
      <c r="K69" s="15"/>
      <c r="L69" s="15"/>
      <c r="M69" s="15"/>
      <c r="N69" s="15"/>
      <c r="O69" s="15"/>
      <c r="P69" s="15"/>
      <c r="Q69" s="15"/>
      <c r="R69" s="15"/>
      <c r="S69" s="28"/>
    </row>
    <row r="70" spans="2:19">
      <c r="B70" s="6"/>
      <c r="C70" s="20"/>
      <c r="D70" s="20"/>
      <c r="E70" s="15"/>
      <c r="F70" s="15"/>
      <c r="G70" s="15"/>
      <c r="H70" s="15"/>
      <c r="I70" s="15"/>
      <c r="J70" s="15"/>
      <c r="K70" s="15"/>
      <c r="L70" s="15"/>
      <c r="M70" s="15"/>
      <c r="N70" s="15"/>
      <c r="O70" s="15"/>
      <c r="P70" s="15"/>
      <c r="Q70" s="15"/>
      <c r="R70" s="15"/>
      <c r="S70" s="28"/>
    </row>
    <row r="71" spans="2:19">
      <c r="B71" s="6"/>
      <c r="C71" s="20"/>
      <c r="D71" s="20"/>
      <c r="E71" s="15"/>
      <c r="F71" s="15"/>
      <c r="G71" s="15"/>
      <c r="H71" s="15"/>
      <c r="I71" s="15"/>
      <c r="J71" s="15"/>
      <c r="K71" s="15"/>
      <c r="L71" s="15"/>
      <c r="M71" s="15"/>
      <c r="N71" s="15"/>
      <c r="O71" s="15"/>
      <c r="P71" s="15"/>
      <c r="Q71" s="15"/>
      <c r="R71" s="15"/>
      <c r="S71" s="28"/>
    </row>
    <row r="72" spans="2:19">
      <c r="B72" s="6"/>
      <c r="C72" s="20"/>
      <c r="D72" s="20"/>
      <c r="E72" s="15"/>
      <c r="F72" s="15"/>
      <c r="G72" s="15"/>
      <c r="H72" s="15"/>
      <c r="I72" s="15"/>
      <c r="J72" s="15"/>
      <c r="K72" s="15"/>
      <c r="L72" s="15"/>
      <c r="M72" s="15"/>
      <c r="N72" s="15"/>
      <c r="O72" s="15"/>
      <c r="P72" s="15"/>
      <c r="Q72" s="15"/>
      <c r="R72" s="15"/>
      <c r="S72" s="28"/>
    </row>
    <row r="73" spans="2:19">
      <c r="B73" s="6"/>
      <c r="C73" s="20"/>
      <c r="D73" s="20"/>
      <c r="E73" s="15"/>
      <c r="F73" s="15"/>
      <c r="G73" s="15"/>
      <c r="H73" s="15"/>
      <c r="I73" s="15"/>
      <c r="J73" s="15"/>
      <c r="K73" s="15"/>
      <c r="L73" s="15"/>
      <c r="M73" s="15"/>
      <c r="N73" s="15"/>
      <c r="O73" s="15"/>
      <c r="P73" s="15"/>
      <c r="Q73" s="15"/>
      <c r="R73" s="15"/>
      <c r="S73" s="28"/>
    </row>
    <row r="74" spans="2:19">
      <c r="B74" s="6"/>
      <c r="C74" s="20"/>
      <c r="D74" s="20"/>
      <c r="E74" s="15"/>
      <c r="F74" s="15"/>
      <c r="G74" s="15"/>
      <c r="H74" s="15"/>
      <c r="I74" s="15"/>
      <c r="J74" s="15"/>
      <c r="K74" s="15"/>
      <c r="L74" s="15"/>
      <c r="M74" s="15"/>
      <c r="N74" s="15"/>
      <c r="O74" s="15"/>
      <c r="P74" s="15"/>
      <c r="Q74" s="15"/>
      <c r="R74" s="15"/>
      <c r="S74" s="28"/>
    </row>
    <row r="75" spans="2:19">
      <c r="B75" s="6"/>
      <c r="C75" s="20"/>
      <c r="D75" s="20"/>
      <c r="E75" s="15"/>
      <c r="F75" s="15"/>
      <c r="G75" s="15"/>
      <c r="H75" s="15"/>
      <c r="I75" s="15"/>
      <c r="J75" s="15"/>
      <c r="K75" s="15"/>
      <c r="L75" s="15"/>
      <c r="M75" s="15"/>
      <c r="N75" s="15"/>
      <c r="O75" s="15"/>
      <c r="P75" s="15"/>
      <c r="Q75" s="15"/>
      <c r="R75" s="15"/>
      <c r="S75" s="28"/>
    </row>
    <row r="76" spans="2:19">
      <c r="B76" s="6"/>
      <c r="C76" s="20"/>
      <c r="D76" s="20"/>
      <c r="E76" s="15"/>
      <c r="F76" s="15"/>
      <c r="G76" s="15"/>
      <c r="H76" s="15"/>
      <c r="I76" s="15"/>
      <c r="J76" s="15"/>
      <c r="K76" s="15"/>
      <c r="L76" s="15"/>
      <c r="M76" s="15"/>
      <c r="N76" s="15"/>
      <c r="O76" s="15"/>
      <c r="P76" s="15"/>
      <c r="Q76" s="15"/>
      <c r="R76" s="15"/>
      <c r="S76" s="28"/>
    </row>
    <row r="77" spans="2:19">
      <c r="B77" s="6"/>
      <c r="C77" s="20"/>
      <c r="D77" s="20"/>
      <c r="E77" s="15"/>
      <c r="F77" s="15"/>
      <c r="G77" s="15"/>
      <c r="H77" s="15"/>
      <c r="I77" s="15"/>
      <c r="J77" s="15"/>
      <c r="K77" s="15"/>
      <c r="L77" s="15"/>
      <c r="M77" s="15"/>
      <c r="N77" s="15"/>
      <c r="O77" s="15"/>
      <c r="P77" s="15"/>
      <c r="Q77" s="15"/>
      <c r="R77" s="15"/>
      <c r="S77" s="28"/>
    </row>
    <row r="78" spans="2:19">
      <c r="B78" s="6"/>
      <c r="C78" s="20"/>
      <c r="D78" s="20"/>
      <c r="E78" s="15"/>
      <c r="F78" s="15"/>
      <c r="G78" s="15"/>
      <c r="H78" s="15"/>
      <c r="I78" s="15"/>
      <c r="J78" s="15"/>
      <c r="K78" s="15"/>
      <c r="L78" s="15"/>
      <c r="M78" s="15"/>
      <c r="N78" s="15"/>
      <c r="O78" s="15"/>
      <c r="P78" s="15"/>
      <c r="Q78" s="15"/>
      <c r="R78" s="15"/>
      <c r="S78" s="28"/>
    </row>
    <row r="79" spans="2:19">
      <c r="B79" s="6"/>
      <c r="C79" s="20"/>
      <c r="D79" s="20"/>
      <c r="E79" s="15"/>
      <c r="F79" s="15"/>
      <c r="G79" s="15"/>
      <c r="H79" s="15"/>
      <c r="I79" s="15"/>
      <c r="J79" s="15"/>
      <c r="K79" s="15"/>
      <c r="L79" s="15"/>
      <c r="M79" s="15"/>
      <c r="N79" s="15"/>
      <c r="O79" s="15"/>
      <c r="P79" s="15"/>
      <c r="Q79" s="15"/>
      <c r="R79" s="15"/>
      <c r="S79" s="28"/>
    </row>
    <row r="80" spans="2:19">
      <c r="B80" s="6"/>
      <c r="C80" s="20"/>
      <c r="D80" s="20"/>
      <c r="E80" s="15"/>
      <c r="F80" s="15"/>
      <c r="G80" s="15"/>
      <c r="H80" s="15"/>
      <c r="I80" s="15"/>
      <c r="J80" s="15"/>
      <c r="K80" s="15"/>
      <c r="L80" s="15"/>
      <c r="M80" s="15"/>
      <c r="N80" s="15"/>
      <c r="O80" s="15"/>
      <c r="P80" s="15"/>
      <c r="Q80" s="15"/>
      <c r="R80" s="15"/>
      <c r="S80" s="28"/>
    </row>
    <row r="81" spans="2:19">
      <c r="B81" s="6"/>
      <c r="C81" s="20"/>
      <c r="E81" s="15"/>
      <c r="F81" s="15"/>
      <c r="G81" s="15"/>
      <c r="H81" s="15"/>
      <c r="I81" s="15"/>
      <c r="J81" s="15"/>
      <c r="K81" s="15"/>
      <c r="L81" s="15"/>
      <c r="M81" s="15"/>
      <c r="N81" s="15"/>
      <c r="O81" s="15"/>
      <c r="P81" s="15"/>
      <c r="Q81" s="15"/>
      <c r="R81" s="15"/>
    </row>
    <row r="82" spans="2:19">
      <c r="B82" s="6"/>
      <c r="E82" s="15"/>
      <c r="F82" s="15"/>
      <c r="G82" s="15"/>
      <c r="H82" s="15"/>
      <c r="I82" s="15"/>
      <c r="J82" s="15"/>
      <c r="K82" s="15"/>
      <c r="L82" s="15"/>
      <c r="M82" s="15"/>
      <c r="N82" s="15"/>
      <c r="O82" s="15"/>
      <c r="P82" s="15"/>
      <c r="Q82" s="15"/>
      <c r="R82" s="15"/>
      <c r="S82" s="15"/>
    </row>
    <row r="83" spans="2:19">
      <c r="B83" s="6"/>
      <c r="E83" s="15"/>
      <c r="F83" s="15"/>
      <c r="G83" s="15"/>
      <c r="H83" s="15"/>
      <c r="I83" s="15"/>
      <c r="J83" s="15"/>
      <c r="K83" s="15"/>
      <c r="L83" s="15"/>
      <c r="M83" s="15"/>
      <c r="N83" s="15"/>
      <c r="O83" s="15"/>
      <c r="P83" s="15"/>
      <c r="Q83" s="15"/>
      <c r="R83" s="15"/>
      <c r="S83" s="15"/>
    </row>
    <row r="84" spans="2:19">
      <c r="B84" s="6"/>
      <c r="E84" s="15"/>
      <c r="F84" s="15"/>
      <c r="G84" s="15"/>
      <c r="H84" s="15"/>
      <c r="I84" s="15"/>
      <c r="J84" s="15"/>
      <c r="K84" s="15"/>
      <c r="L84" s="15"/>
      <c r="M84" s="15"/>
      <c r="N84" s="15"/>
      <c r="O84" s="15"/>
      <c r="P84" s="15"/>
      <c r="Q84" s="15"/>
      <c r="R84" s="15"/>
      <c r="S84" s="15"/>
    </row>
    <row r="85" spans="2:19">
      <c r="B85" s="6"/>
      <c r="E85" s="15"/>
      <c r="F85" s="15"/>
      <c r="G85" s="15"/>
      <c r="H85" s="15"/>
      <c r="I85" s="15"/>
      <c r="J85" s="15"/>
      <c r="K85" s="15"/>
      <c r="L85" s="15"/>
      <c r="M85" s="15"/>
      <c r="N85" s="15"/>
      <c r="O85" s="15"/>
      <c r="P85" s="15"/>
      <c r="Q85" s="15"/>
      <c r="R85" s="15"/>
    </row>
    <row r="86" spans="2:19">
      <c r="B86" s="6"/>
      <c r="E86" s="15"/>
      <c r="F86" s="15"/>
      <c r="G86" s="15"/>
      <c r="H86" s="15"/>
      <c r="I86" s="15"/>
      <c r="J86" s="15"/>
      <c r="K86" s="15"/>
      <c r="L86" s="15"/>
      <c r="M86" s="15"/>
      <c r="N86" s="15"/>
      <c r="O86" s="15"/>
      <c r="P86" s="15"/>
      <c r="Q86" s="15"/>
      <c r="R86" s="15"/>
    </row>
    <row r="87" spans="2:19">
      <c r="B87" s="6"/>
      <c r="E87" s="15"/>
      <c r="F87" s="15"/>
      <c r="G87" s="15"/>
      <c r="H87" s="15"/>
      <c r="I87" s="15"/>
      <c r="J87" s="15"/>
      <c r="K87" s="15"/>
      <c r="L87" s="15"/>
      <c r="M87" s="15"/>
      <c r="N87" s="15"/>
      <c r="O87" s="15"/>
      <c r="P87" s="15"/>
      <c r="Q87" s="15"/>
      <c r="R87" s="15"/>
    </row>
    <row r="88" spans="2:19">
      <c r="B88" s="6"/>
      <c r="E88" s="15"/>
      <c r="F88" s="15"/>
      <c r="G88" s="15"/>
      <c r="H88" s="15"/>
      <c r="I88" s="15"/>
      <c r="J88" s="15"/>
      <c r="K88" s="15"/>
      <c r="L88" s="15"/>
      <c r="M88" s="15"/>
      <c r="N88" s="15"/>
      <c r="O88" s="15"/>
      <c r="P88" s="15"/>
      <c r="Q88" s="15"/>
      <c r="R88" s="15"/>
    </row>
    <row r="89" spans="2:19">
      <c r="B89" s="6"/>
      <c r="E89" s="15"/>
      <c r="F89" s="15"/>
      <c r="G89" s="15"/>
      <c r="H89" s="15"/>
      <c r="I89" s="15"/>
      <c r="J89" s="15"/>
      <c r="K89" s="15"/>
      <c r="L89" s="15"/>
      <c r="M89" s="15"/>
      <c r="N89" s="15"/>
      <c r="O89" s="15"/>
      <c r="P89" s="15"/>
      <c r="Q89" s="15"/>
      <c r="R89" s="15"/>
    </row>
    <row r="90" spans="2:19">
      <c r="B90" s="6"/>
      <c r="E90" s="15"/>
      <c r="F90" s="15"/>
      <c r="G90" s="15"/>
      <c r="H90" s="15"/>
      <c r="I90" s="15"/>
      <c r="J90" s="15"/>
      <c r="K90" s="15"/>
      <c r="L90" s="15"/>
      <c r="M90" s="15"/>
      <c r="N90" s="15"/>
      <c r="O90" s="15"/>
      <c r="P90" s="15"/>
      <c r="Q90" s="15"/>
      <c r="R90" s="15"/>
    </row>
    <row r="91" spans="2:19">
      <c r="B91" s="6"/>
      <c r="E91" s="15"/>
      <c r="F91" s="15"/>
      <c r="G91" s="15"/>
      <c r="H91" s="15"/>
      <c r="I91" s="15"/>
      <c r="J91" s="15"/>
      <c r="K91" s="15"/>
      <c r="L91" s="15"/>
      <c r="M91" s="15"/>
      <c r="N91" s="15"/>
      <c r="O91" s="15"/>
      <c r="P91" s="15"/>
      <c r="Q91" s="15"/>
      <c r="R91" s="15"/>
    </row>
    <row r="92" spans="2:19">
      <c r="B92" s="6"/>
      <c r="E92" s="15"/>
      <c r="F92" s="15"/>
      <c r="G92" s="15"/>
      <c r="H92" s="15"/>
      <c r="I92" s="15"/>
      <c r="J92" s="15"/>
      <c r="K92" s="15"/>
      <c r="L92" s="15"/>
      <c r="M92" s="15"/>
      <c r="N92" s="15"/>
      <c r="O92" s="15"/>
      <c r="P92" s="15"/>
      <c r="Q92" s="15"/>
      <c r="R92" s="15"/>
    </row>
    <row r="93" spans="2:19">
      <c r="B93" s="6"/>
      <c r="E93" s="15"/>
      <c r="F93" s="15"/>
      <c r="G93" s="15"/>
      <c r="H93" s="15"/>
      <c r="I93" s="15"/>
      <c r="J93" s="15"/>
      <c r="K93" s="15"/>
      <c r="L93" s="15"/>
      <c r="M93" s="15"/>
      <c r="N93" s="15"/>
      <c r="O93" s="15"/>
      <c r="P93" s="15"/>
      <c r="Q93" s="15"/>
      <c r="R93" s="15"/>
    </row>
    <row r="94" spans="2:19">
      <c r="B94" s="6"/>
      <c r="E94" s="15"/>
      <c r="F94" s="15"/>
      <c r="G94" s="15"/>
      <c r="H94" s="15"/>
      <c r="I94" s="15"/>
      <c r="J94" s="15"/>
      <c r="K94" s="15"/>
      <c r="L94" s="15"/>
      <c r="M94" s="15"/>
      <c r="N94" s="15"/>
      <c r="O94" s="15"/>
      <c r="P94" s="15"/>
      <c r="Q94" s="15"/>
      <c r="R94" s="15"/>
    </row>
    <row r="95" spans="2:19">
      <c r="B95" s="6"/>
      <c r="E95" s="15"/>
      <c r="F95" s="15"/>
      <c r="G95" s="15"/>
      <c r="H95" s="15"/>
      <c r="I95" s="15"/>
      <c r="J95" s="15"/>
      <c r="K95" s="15"/>
      <c r="L95" s="15"/>
      <c r="M95" s="15"/>
      <c r="N95" s="15"/>
      <c r="O95" s="15"/>
      <c r="P95" s="15"/>
      <c r="Q95" s="15"/>
      <c r="R95" s="15"/>
    </row>
    <row r="96" spans="2:19">
      <c r="B96" s="6"/>
      <c r="E96" s="15"/>
      <c r="F96" s="15"/>
      <c r="G96" s="15"/>
      <c r="H96" s="15"/>
      <c r="I96" s="15"/>
      <c r="J96" s="15"/>
      <c r="K96" s="15"/>
      <c r="L96" s="15"/>
      <c r="M96" s="15"/>
      <c r="N96" s="15"/>
      <c r="O96" s="15"/>
      <c r="P96" s="15"/>
      <c r="Q96" s="15"/>
      <c r="R96" s="15"/>
    </row>
    <row r="97" spans="2:18">
      <c r="B97" s="6"/>
      <c r="E97" s="15"/>
      <c r="F97" s="15"/>
      <c r="G97" s="15"/>
      <c r="H97" s="15"/>
      <c r="I97" s="15"/>
      <c r="J97" s="15"/>
      <c r="K97" s="15"/>
      <c r="L97" s="15"/>
      <c r="M97" s="15"/>
      <c r="N97" s="15"/>
      <c r="O97" s="15"/>
      <c r="P97" s="15"/>
      <c r="Q97" s="15"/>
      <c r="R97" s="15"/>
    </row>
    <row r="98" spans="2:18">
      <c r="B98" s="6"/>
      <c r="E98" s="15"/>
      <c r="F98" s="15"/>
      <c r="G98" s="15"/>
      <c r="H98" s="15"/>
      <c r="I98" s="15"/>
      <c r="J98" s="15"/>
      <c r="K98" s="15"/>
      <c r="L98" s="15"/>
      <c r="M98" s="15"/>
      <c r="N98" s="15"/>
      <c r="O98" s="15"/>
      <c r="P98" s="15"/>
      <c r="Q98" s="15"/>
      <c r="R98" s="15"/>
    </row>
    <row r="99" spans="2:18">
      <c r="B99" s="6"/>
      <c r="E99" s="15"/>
      <c r="F99" s="15"/>
      <c r="G99" s="15"/>
      <c r="H99" s="15"/>
      <c r="I99" s="15"/>
      <c r="J99" s="15"/>
      <c r="K99" s="15"/>
      <c r="L99" s="15"/>
      <c r="M99" s="15"/>
      <c r="N99" s="15"/>
      <c r="O99" s="15"/>
      <c r="P99" s="15"/>
      <c r="Q99" s="15"/>
      <c r="R99" s="15"/>
    </row>
    <row r="100" spans="2:18">
      <c r="B100" s="6"/>
      <c r="E100" s="15"/>
      <c r="F100" s="15"/>
      <c r="G100" s="15"/>
      <c r="H100" s="15"/>
      <c r="I100" s="15"/>
      <c r="J100" s="15"/>
      <c r="K100" s="15"/>
      <c r="L100" s="15"/>
      <c r="M100" s="15"/>
      <c r="N100" s="15"/>
      <c r="O100" s="15"/>
      <c r="P100" s="15"/>
      <c r="Q100" s="15"/>
      <c r="R100" s="15"/>
    </row>
    <row r="101" spans="2:18">
      <c r="B101" s="6"/>
      <c r="E101" s="15"/>
      <c r="F101" s="15"/>
      <c r="G101" s="15"/>
      <c r="H101" s="15"/>
      <c r="I101" s="15"/>
      <c r="J101" s="15"/>
      <c r="K101" s="15"/>
      <c r="L101" s="15"/>
      <c r="M101" s="15"/>
      <c r="N101" s="15"/>
      <c r="O101" s="15"/>
      <c r="P101" s="15"/>
      <c r="Q101" s="15"/>
      <c r="R101" s="15"/>
    </row>
    <row r="102" spans="2:18">
      <c r="B102" s="6"/>
      <c r="E102" s="15"/>
      <c r="F102" s="15"/>
      <c r="G102" s="15"/>
      <c r="H102" s="15"/>
      <c r="I102" s="15"/>
      <c r="J102" s="15"/>
      <c r="K102" s="15"/>
      <c r="L102" s="15"/>
      <c r="M102" s="15"/>
      <c r="N102" s="15"/>
      <c r="O102" s="15"/>
      <c r="P102" s="15"/>
      <c r="Q102" s="15"/>
      <c r="R102" s="15"/>
    </row>
    <row r="103" spans="2:18">
      <c r="B103" s="6"/>
      <c r="E103" s="15"/>
      <c r="F103" s="15"/>
      <c r="G103" s="15"/>
      <c r="H103" s="15"/>
      <c r="I103" s="15"/>
      <c r="J103" s="15"/>
      <c r="K103" s="15"/>
      <c r="L103" s="15"/>
      <c r="M103" s="15"/>
      <c r="N103" s="15"/>
      <c r="O103" s="15"/>
      <c r="P103" s="15"/>
      <c r="Q103" s="15"/>
      <c r="R103" s="15"/>
    </row>
    <row r="104" spans="2:18">
      <c r="B104" s="6"/>
      <c r="E104" s="15"/>
      <c r="F104" s="15"/>
      <c r="G104" s="15"/>
      <c r="H104" s="15"/>
      <c r="I104" s="15"/>
      <c r="J104" s="15"/>
      <c r="K104" s="15"/>
      <c r="L104" s="15"/>
      <c r="M104" s="15"/>
      <c r="N104" s="15"/>
      <c r="O104" s="15"/>
      <c r="P104" s="15"/>
      <c r="Q104" s="15"/>
      <c r="R104" s="15"/>
    </row>
    <row r="105" spans="2:18">
      <c r="B105" s="6"/>
      <c r="E105" s="15"/>
      <c r="F105" s="15"/>
      <c r="G105" s="15"/>
      <c r="H105" s="15"/>
      <c r="I105" s="15"/>
      <c r="J105" s="15"/>
      <c r="K105" s="15"/>
      <c r="L105" s="15"/>
      <c r="M105" s="15"/>
      <c r="N105" s="15"/>
      <c r="O105" s="15"/>
      <c r="P105" s="15"/>
      <c r="Q105" s="15"/>
      <c r="R105" s="15"/>
    </row>
    <row r="106" spans="2:18">
      <c r="B106" s="6"/>
      <c r="E106" s="15"/>
      <c r="F106" s="15"/>
      <c r="G106" s="15"/>
      <c r="H106" s="15"/>
      <c r="I106" s="15"/>
      <c r="J106" s="15"/>
      <c r="K106" s="15"/>
      <c r="L106" s="15"/>
      <c r="M106" s="15"/>
      <c r="N106" s="15"/>
      <c r="O106" s="15"/>
      <c r="P106" s="15"/>
      <c r="Q106" s="15"/>
      <c r="R106" s="15"/>
    </row>
    <row r="107" spans="2:18">
      <c r="B107" s="6"/>
      <c r="E107" s="15"/>
      <c r="F107" s="15"/>
      <c r="G107" s="15"/>
      <c r="H107" s="15"/>
      <c r="I107" s="15"/>
      <c r="J107" s="15"/>
      <c r="K107" s="15"/>
      <c r="L107" s="15"/>
      <c r="M107" s="15"/>
      <c r="N107" s="15"/>
      <c r="O107" s="15"/>
      <c r="P107" s="15"/>
      <c r="Q107" s="15"/>
      <c r="R107" s="15"/>
    </row>
    <row r="108" spans="2:18">
      <c r="B108" s="6"/>
      <c r="E108" s="15"/>
      <c r="F108" s="15"/>
      <c r="G108" s="15"/>
      <c r="H108" s="15"/>
      <c r="I108" s="15"/>
      <c r="J108" s="15"/>
      <c r="K108" s="15"/>
      <c r="L108" s="15"/>
      <c r="M108" s="15"/>
      <c r="N108" s="15"/>
      <c r="O108" s="15"/>
      <c r="P108" s="15"/>
      <c r="Q108" s="15"/>
      <c r="R108" s="15"/>
    </row>
    <row r="109" spans="2:18">
      <c r="B109" s="6"/>
      <c r="E109" s="15"/>
      <c r="F109" s="15"/>
      <c r="G109" s="15"/>
      <c r="H109" s="15"/>
      <c r="I109" s="15"/>
      <c r="J109" s="15"/>
      <c r="K109" s="15"/>
      <c r="L109" s="15"/>
      <c r="M109" s="15"/>
      <c r="N109" s="15"/>
      <c r="O109" s="15"/>
      <c r="P109" s="15"/>
      <c r="Q109" s="15"/>
      <c r="R109" s="15"/>
    </row>
    <row r="110" spans="2:18">
      <c r="B110" s="6"/>
      <c r="E110" s="15"/>
      <c r="F110" s="15"/>
      <c r="G110" s="15"/>
      <c r="H110" s="15"/>
      <c r="I110" s="15"/>
      <c r="J110" s="15"/>
      <c r="K110" s="15"/>
      <c r="L110" s="15"/>
      <c r="M110" s="15"/>
      <c r="N110" s="15"/>
      <c r="O110" s="15"/>
      <c r="P110" s="15"/>
      <c r="Q110" s="15"/>
      <c r="R110" s="15"/>
    </row>
    <row r="111" spans="2:18">
      <c r="B111" s="6"/>
      <c r="E111" s="15"/>
      <c r="F111" s="15"/>
      <c r="G111" s="15"/>
      <c r="H111" s="15"/>
      <c r="I111" s="15"/>
      <c r="J111" s="15"/>
      <c r="K111" s="15"/>
      <c r="L111" s="15"/>
      <c r="M111" s="15"/>
      <c r="N111" s="15"/>
      <c r="O111" s="15"/>
      <c r="P111" s="15"/>
      <c r="Q111" s="15"/>
      <c r="R111" s="15"/>
    </row>
    <row r="112" spans="2:18">
      <c r="B112" s="6"/>
      <c r="E112" s="15"/>
      <c r="F112" s="15"/>
      <c r="G112" s="15"/>
      <c r="H112" s="15"/>
      <c r="I112" s="15"/>
      <c r="J112" s="15"/>
      <c r="K112" s="15"/>
      <c r="L112" s="15"/>
      <c r="M112" s="15"/>
      <c r="N112" s="15"/>
      <c r="O112" s="15"/>
      <c r="P112" s="15"/>
      <c r="Q112" s="15"/>
      <c r="R112" s="15"/>
    </row>
    <row r="113" spans="2:2">
      <c r="B113" s="6"/>
    </row>
    <row r="114" spans="2:2">
      <c r="B114" s="6"/>
    </row>
    <row r="115" spans="2:2">
      <c r="B115" s="6"/>
    </row>
    <row r="116" spans="2:2">
      <c r="B116" s="6"/>
    </row>
    <row r="117" spans="2:2">
      <c r="B117" s="6"/>
    </row>
    <row r="118" spans="2:2">
      <c r="B118" s="6"/>
    </row>
    <row r="119" spans="2:2">
      <c r="B119" s="6"/>
    </row>
    <row r="120" spans="2:2">
      <c r="B120" s="6"/>
    </row>
    <row r="121" spans="2:2">
      <c r="B121" s="6"/>
    </row>
    <row r="122" spans="2:2">
      <c r="B122" s="6"/>
    </row>
    <row r="123" spans="2:2">
      <c r="B123" s="6"/>
    </row>
    <row r="124" spans="2:2">
      <c r="B124" s="6"/>
    </row>
    <row r="125" spans="2:2">
      <c r="B125" s="6"/>
    </row>
    <row r="126" spans="2:2">
      <c r="B126" s="6"/>
    </row>
    <row r="127" spans="2:2">
      <c r="B127" s="6"/>
    </row>
    <row r="128" spans="2:2">
      <c r="B128" s="6"/>
    </row>
    <row r="129" spans="2:2">
      <c r="B129" s="6"/>
    </row>
    <row r="130" spans="2:2">
      <c r="B130" s="6"/>
    </row>
    <row r="131" spans="2:2">
      <c r="B131" s="6"/>
    </row>
    <row r="132" spans="2:2">
      <c r="B132" s="6"/>
    </row>
    <row r="133" spans="2:2">
      <c r="B133" s="6"/>
    </row>
    <row r="134" spans="2:2">
      <c r="B134" s="6"/>
    </row>
    <row r="135" spans="2:2">
      <c r="B135" s="6"/>
    </row>
    <row r="136" spans="2:2">
      <c r="B136" s="6"/>
    </row>
    <row r="137" spans="2:2">
      <c r="B137" s="6"/>
    </row>
    <row r="138" spans="2:2">
      <c r="B138" s="6"/>
    </row>
    <row r="139" spans="2:2">
      <c r="B139" s="6"/>
    </row>
    <row r="140" spans="2:2">
      <c r="B140" s="6"/>
    </row>
    <row r="141" spans="2:2">
      <c r="B141" s="6"/>
    </row>
    <row r="142" spans="2:2">
      <c r="B142" s="6"/>
    </row>
    <row r="143" spans="2:2">
      <c r="B143" s="6"/>
    </row>
    <row r="144" spans="2:2">
      <c r="B144" s="6"/>
    </row>
    <row r="145" spans="2:2">
      <c r="B145" s="6"/>
    </row>
    <row r="146" spans="2:2">
      <c r="B146" s="6"/>
    </row>
    <row r="147" spans="2:2">
      <c r="B147" s="6"/>
    </row>
    <row r="148" spans="2:2">
      <c r="B148" s="6"/>
    </row>
    <row r="149" spans="2:2">
      <c r="B149" s="6"/>
    </row>
    <row r="150" spans="2:2">
      <c r="B150" s="6"/>
    </row>
    <row r="151" spans="2:2">
      <c r="B151" s="6"/>
    </row>
    <row r="152" spans="2:2">
      <c r="B152" s="6"/>
    </row>
    <row r="153" spans="2:2">
      <c r="B153" s="6"/>
    </row>
    <row r="154" spans="2:2">
      <c r="B154" s="6"/>
    </row>
    <row r="155" spans="2:2">
      <c r="B155" s="6"/>
    </row>
    <row r="156" spans="2:2">
      <c r="B156" s="6"/>
    </row>
    <row r="157" spans="2:2">
      <c r="B157" s="6"/>
    </row>
    <row r="158" spans="2:2">
      <c r="B158" s="6"/>
    </row>
    <row r="159" spans="2:2">
      <c r="B159" s="6"/>
    </row>
    <row r="160" spans="2:2">
      <c r="B160" s="6"/>
    </row>
    <row r="161" spans="2:2">
      <c r="B161" s="6"/>
    </row>
    <row r="162" spans="2:2">
      <c r="B162" s="6"/>
    </row>
    <row r="163" spans="2:2">
      <c r="B163" s="6"/>
    </row>
    <row r="164" spans="2:2">
      <c r="B164" s="6"/>
    </row>
    <row r="165" spans="2:2">
      <c r="B165" s="6"/>
    </row>
    <row r="166" spans="2:2">
      <c r="B166" s="6"/>
    </row>
    <row r="167" spans="2:2">
      <c r="B167" s="6"/>
    </row>
    <row r="168" spans="2:2">
      <c r="B168" s="6"/>
    </row>
    <row r="169" spans="2:2">
      <c r="B169" s="6"/>
    </row>
    <row r="170" spans="2:2">
      <c r="B170" s="6"/>
    </row>
    <row r="171" spans="2:2">
      <c r="B171" s="6"/>
    </row>
    <row r="172" spans="2:2">
      <c r="B172" s="6"/>
    </row>
    <row r="173" spans="2:2">
      <c r="B173" s="6"/>
    </row>
    <row r="174" spans="2:2">
      <c r="B174" s="6"/>
    </row>
    <row r="175" spans="2:2">
      <c r="B175" s="6"/>
    </row>
    <row r="176" spans="2:2">
      <c r="B176" s="6"/>
    </row>
    <row r="177" spans="2:2">
      <c r="B177" s="6"/>
    </row>
    <row r="178" spans="2:2">
      <c r="B178" s="6"/>
    </row>
    <row r="179" spans="2:2">
      <c r="B179" s="6"/>
    </row>
    <row r="180" spans="2:2">
      <c r="B180" s="6"/>
    </row>
    <row r="181" spans="2:2">
      <c r="B181" s="6"/>
    </row>
    <row r="182" spans="2:2">
      <c r="B182" s="6"/>
    </row>
    <row r="183" spans="2:2">
      <c r="B183" s="6"/>
    </row>
    <row r="184" spans="2:2">
      <c r="B184" s="6"/>
    </row>
    <row r="185" spans="2:2">
      <c r="B185" s="6"/>
    </row>
    <row r="186" spans="2:2">
      <c r="B186" s="6"/>
    </row>
    <row r="187" spans="2:2">
      <c r="B187" s="6"/>
    </row>
    <row r="188" spans="2:2">
      <c r="B188" s="6"/>
    </row>
    <row r="189" spans="2:2">
      <c r="B189" s="6"/>
    </row>
    <row r="190" spans="2:2">
      <c r="B190" s="6"/>
    </row>
    <row r="191" spans="2:2">
      <c r="B191" s="6"/>
    </row>
    <row r="192" spans="2:2">
      <c r="B192" s="6"/>
    </row>
    <row r="193" spans="2:2">
      <c r="B193" s="6"/>
    </row>
    <row r="194" spans="2:2">
      <c r="B194" s="6"/>
    </row>
    <row r="195" spans="2:2">
      <c r="B195" s="6"/>
    </row>
    <row r="196" spans="2:2">
      <c r="B196" s="6"/>
    </row>
    <row r="197" spans="2:2">
      <c r="B197" s="6"/>
    </row>
    <row r="198" spans="2:2">
      <c r="B198" s="6"/>
    </row>
    <row r="199" spans="2:2">
      <c r="B199" s="6"/>
    </row>
    <row r="200" spans="2:2">
      <c r="B200" s="6"/>
    </row>
    <row r="201" spans="2:2">
      <c r="B201" s="6"/>
    </row>
    <row r="202" spans="2:2">
      <c r="B202" s="6"/>
    </row>
    <row r="203" spans="2:2">
      <c r="B203" s="6"/>
    </row>
    <row r="204" spans="2:2">
      <c r="B204" s="6"/>
    </row>
    <row r="205" spans="2:2">
      <c r="B205" s="6"/>
    </row>
    <row r="206" spans="2:2">
      <c r="B206" s="6"/>
    </row>
    <row r="207" spans="2:2">
      <c r="B207" s="6"/>
    </row>
    <row r="208" spans="2:2">
      <c r="B208" s="6"/>
    </row>
    <row r="209" spans="2:2">
      <c r="B209" s="6"/>
    </row>
    <row r="210" spans="2:2">
      <c r="B210" s="6"/>
    </row>
    <row r="211" spans="2:2">
      <c r="B211" s="6"/>
    </row>
    <row r="212" spans="2:2">
      <c r="B212" s="6"/>
    </row>
    <row r="213" spans="2:2">
      <c r="B213" s="6"/>
    </row>
    <row r="214" spans="2:2">
      <c r="B214" s="6"/>
    </row>
    <row r="215" spans="2:2">
      <c r="B215" s="6"/>
    </row>
    <row r="216" spans="2:2">
      <c r="B216" s="6"/>
    </row>
    <row r="217" spans="2:2">
      <c r="B217" s="6"/>
    </row>
    <row r="218" spans="2:2">
      <c r="B218" s="6"/>
    </row>
    <row r="219" spans="2:2">
      <c r="B219" s="6"/>
    </row>
    <row r="220" spans="2:2">
      <c r="B220" s="6"/>
    </row>
    <row r="221" spans="2:2">
      <c r="B221" s="6"/>
    </row>
    <row r="222" spans="2:2">
      <c r="B222" s="6"/>
    </row>
    <row r="223" spans="2:2">
      <c r="B223" s="6"/>
    </row>
    <row r="224" spans="2:2">
      <c r="B224" s="6"/>
    </row>
    <row r="225" spans="2:2">
      <c r="B225" s="6"/>
    </row>
    <row r="226" spans="2:2">
      <c r="B226" s="6"/>
    </row>
    <row r="227" spans="2:2">
      <c r="B227" s="6"/>
    </row>
    <row r="228" spans="2:2">
      <c r="B228" s="6"/>
    </row>
    <row r="229" spans="2:2">
      <c r="B229" s="6"/>
    </row>
    <row r="230" spans="2:2">
      <c r="B230" s="6"/>
    </row>
    <row r="231" spans="2:2">
      <c r="B231" s="6"/>
    </row>
    <row r="232" spans="2:2">
      <c r="B232" s="6"/>
    </row>
    <row r="233" spans="2:2">
      <c r="B233" s="6"/>
    </row>
    <row r="234" spans="2:2">
      <c r="B234" s="6"/>
    </row>
    <row r="235" spans="2:2">
      <c r="B235" s="6"/>
    </row>
    <row r="236" spans="2:2">
      <c r="B236" s="6"/>
    </row>
    <row r="237" spans="2:2">
      <c r="B237" s="6"/>
    </row>
    <row r="238" spans="2:2">
      <c r="B238" s="6"/>
    </row>
    <row r="239" spans="2:2">
      <c r="B239" s="6"/>
    </row>
    <row r="240" spans="2:2">
      <c r="B240" s="6"/>
    </row>
    <row r="241" spans="2:2">
      <c r="B241" s="6"/>
    </row>
    <row r="242" spans="2:2">
      <c r="B242" s="6"/>
    </row>
    <row r="243" spans="2:2">
      <c r="B243" s="6"/>
    </row>
    <row r="244" spans="2:2">
      <c r="B244" s="6"/>
    </row>
    <row r="245" spans="2:2">
      <c r="B245" s="6"/>
    </row>
    <row r="246" spans="2:2">
      <c r="B246" s="6"/>
    </row>
    <row r="247" spans="2:2">
      <c r="B247" s="6"/>
    </row>
    <row r="248" spans="2:2">
      <c r="B248" s="6"/>
    </row>
    <row r="249" spans="2:2">
      <c r="B249" s="6"/>
    </row>
    <row r="250" spans="2:2">
      <c r="B250" s="6"/>
    </row>
    <row r="251" spans="2:2">
      <c r="B251" s="6"/>
    </row>
    <row r="252" spans="2:2">
      <c r="B252" s="6"/>
    </row>
    <row r="253" spans="2:2">
      <c r="B253" s="6"/>
    </row>
    <row r="254" spans="2:2">
      <c r="B254" s="6"/>
    </row>
    <row r="255" spans="2:2">
      <c r="B255" s="6"/>
    </row>
    <row r="256" spans="2:2">
      <c r="B256" s="6"/>
    </row>
    <row r="257" spans="2:2">
      <c r="B257" s="6"/>
    </row>
    <row r="258" spans="2:2">
      <c r="B258" s="6"/>
    </row>
    <row r="259" spans="2:2">
      <c r="B259" s="6"/>
    </row>
    <row r="260" spans="2:2">
      <c r="B260" s="6"/>
    </row>
    <row r="261" spans="2:2">
      <c r="B261" s="6"/>
    </row>
    <row r="262" spans="2:2">
      <c r="B262" s="6"/>
    </row>
    <row r="263" spans="2:2">
      <c r="B263" s="6"/>
    </row>
    <row r="264" spans="2:2">
      <c r="B264" s="6"/>
    </row>
    <row r="265" spans="2:2">
      <c r="B265" s="6"/>
    </row>
    <row r="266" spans="2:2">
      <c r="B266" s="6"/>
    </row>
    <row r="267" spans="2:2">
      <c r="B267" s="6"/>
    </row>
    <row r="268" spans="2:2">
      <c r="B268" s="6"/>
    </row>
    <row r="269" spans="2:2">
      <c r="B269" s="6"/>
    </row>
    <row r="270" spans="2:2">
      <c r="B270" s="6"/>
    </row>
    <row r="271" spans="2:2">
      <c r="B271" s="6"/>
    </row>
    <row r="272" spans="2:2">
      <c r="B272" s="6"/>
    </row>
    <row r="273" spans="2:2">
      <c r="B273" s="6"/>
    </row>
    <row r="274" spans="2:2">
      <c r="B274" s="6"/>
    </row>
    <row r="275" spans="2:2">
      <c r="B275" s="6"/>
    </row>
    <row r="276" spans="2:2">
      <c r="B276" s="6"/>
    </row>
    <row r="277" spans="2:2">
      <c r="B277" s="6"/>
    </row>
  </sheetData>
  <sheetProtection password="EA3A" sheet="1" objects="1" scenarios="1" selectLockedCells="1"/>
  <mergeCells count="11">
    <mergeCell ref="B43:L49"/>
    <mergeCell ref="J22:J23"/>
    <mergeCell ref="N22:N23"/>
    <mergeCell ref="D22:D23"/>
    <mergeCell ref="C3:J4"/>
    <mergeCell ref="C22:C23"/>
    <mergeCell ref="E22:E23"/>
    <mergeCell ref="F22:F23"/>
    <mergeCell ref="G22:G23"/>
    <mergeCell ref="H22:H23"/>
    <mergeCell ref="I22:I23"/>
  </mergeCells>
  <pageMargins left="0.7" right="0.7" top="0.75" bottom="0.75" header="0.3" footer="0.3"/>
  <pageSetup paperSize="9" scale="5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C280"/>
  <sheetViews>
    <sheetView showGridLines="0" tabSelected="1" topLeftCell="A4" zoomScale="95" zoomScaleNormal="95" workbookViewId="0">
      <selection activeCell="H26" sqref="H26"/>
    </sheetView>
  </sheetViews>
  <sheetFormatPr baseColWidth="10" defaultColWidth="11.42578125" defaultRowHeight="12"/>
  <cols>
    <col min="1" max="1" width="8.85546875" style="5" customWidth="1"/>
    <col min="2" max="2" width="2.85546875" style="5" customWidth="1"/>
    <col min="3" max="3" width="17.85546875" style="5" customWidth="1"/>
    <col min="4" max="4" width="15.5703125" style="5" bestFit="1" customWidth="1"/>
    <col min="5" max="5" width="15" style="5" customWidth="1"/>
    <col min="6" max="6" width="16.7109375" style="5" customWidth="1"/>
    <col min="7" max="7" width="15.28515625" style="5" customWidth="1"/>
    <col min="8" max="8" width="17.28515625" style="5" bestFit="1" customWidth="1"/>
    <col min="9" max="9" width="15.7109375" style="5" customWidth="1"/>
    <col min="10" max="12" width="15.140625" style="5" customWidth="1"/>
    <col min="13" max="13" width="7.42578125" style="5" hidden="1" customWidth="1"/>
    <col min="14" max="15" width="16.28515625" style="5" hidden="1" customWidth="1"/>
    <col min="16" max="16" width="18.42578125" style="5" hidden="1" customWidth="1"/>
    <col min="17" max="17" width="12.42578125" style="5" customWidth="1"/>
    <col min="18" max="18" width="13.28515625" style="5" bestFit="1" customWidth="1"/>
    <col min="19" max="19" width="9.140625" style="5" customWidth="1"/>
    <col min="20" max="20" width="15.7109375" style="5" customWidth="1"/>
    <col min="21" max="21" width="13.85546875" style="5" customWidth="1"/>
    <col min="22" max="22" width="12" style="5" customWidth="1"/>
    <col min="23" max="23" width="9.140625" style="5" customWidth="1"/>
    <col min="24" max="24" width="9.85546875" style="5" customWidth="1"/>
    <col min="25" max="25" width="12.28515625" style="5" customWidth="1"/>
    <col min="26" max="28" width="11.42578125" style="5"/>
    <col min="29" max="29" width="12.42578125" style="5" bestFit="1" customWidth="1"/>
    <col min="30" max="16384" width="11.42578125" style="5"/>
  </cols>
  <sheetData>
    <row r="2" spans="2:18" ht="9" customHeight="1" thickBot="1">
      <c r="B2" s="39"/>
      <c r="C2" s="40"/>
      <c r="D2" s="40"/>
      <c r="E2" s="40"/>
      <c r="F2" s="41"/>
      <c r="G2" s="41"/>
      <c r="H2" s="40"/>
      <c r="I2" s="40"/>
      <c r="J2" s="40"/>
      <c r="K2" s="40"/>
      <c r="L2" s="42"/>
    </row>
    <row r="3" spans="2:18" ht="15.75" customHeight="1">
      <c r="B3" s="43"/>
      <c r="C3" s="152" t="s">
        <v>35</v>
      </c>
      <c r="D3" s="153"/>
      <c r="E3" s="153"/>
      <c r="F3" s="153"/>
      <c r="G3" s="153"/>
      <c r="H3" s="153"/>
      <c r="I3" s="153"/>
      <c r="J3" s="154"/>
      <c r="K3" s="8"/>
      <c r="L3" s="44"/>
    </row>
    <row r="4" spans="2:18" ht="15.75" customHeight="1" thickBot="1">
      <c r="B4" s="43"/>
      <c r="C4" s="155"/>
      <c r="D4" s="156"/>
      <c r="E4" s="156"/>
      <c r="F4" s="156"/>
      <c r="G4" s="156"/>
      <c r="H4" s="156"/>
      <c r="I4" s="156"/>
      <c r="J4" s="157"/>
      <c r="K4" s="8"/>
      <c r="L4" s="44"/>
    </row>
    <row r="5" spans="2:18" ht="9" customHeight="1">
      <c r="B5" s="43"/>
      <c r="C5" s="8"/>
      <c r="D5" s="8"/>
      <c r="E5" s="8"/>
      <c r="F5" s="45"/>
      <c r="G5" s="45"/>
      <c r="H5" s="8"/>
      <c r="I5" s="8"/>
      <c r="J5" s="8"/>
      <c r="K5" s="8"/>
      <c r="L5" s="44"/>
    </row>
    <row r="6" spans="2:18" ht="18" customHeight="1">
      <c r="B6" s="43"/>
      <c r="C6" s="47" t="s">
        <v>52</v>
      </c>
      <c r="D6" s="47"/>
      <c r="E6" s="48">
        <v>42836</v>
      </c>
      <c r="F6" s="47"/>
      <c r="G6" s="49" t="s">
        <v>14</v>
      </c>
      <c r="H6" s="47"/>
      <c r="I6" s="50">
        <v>100</v>
      </c>
      <c r="J6" s="33"/>
      <c r="K6" s="8"/>
      <c r="L6" s="44"/>
      <c r="M6" s="4"/>
    </row>
    <row r="7" spans="2:18" ht="18" customHeight="1">
      <c r="B7" s="43"/>
      <c r="C7" s="47" t="s">
        <v>30</v>
      </c>
      <c r="D7" s="47"/>
      <c r="E7" s="48">
        <v>42844</v>
      </c>
      <c r="F7" s="47"/>
      <c r="G7" s="49" t="s">
        <v>15</v>
      </c>
      <c r="H7" s="47"/>
      <c r="I7" s="52">
        <f>LOOKUP(E9,C24:F40,F24:F40)</f>
        <v>1</v>
      </c>
      <c r="J7" s="33"/>
      <c r="K7" s="8"/>
      <c r="L7" s="44"/>
      <c r="M7" s="4"/>
    </row>
    <row r="8" spans="2:18" ht="18" customHeight="1">
      <c r="B8" s="51"/>
      <c r="C8" s="47" t="s">
        <v>7</v>
      </c>
      <c r="D8" s="47"/>
      <c r="E8" s="48">
        <f>+EDATE(E7,48)</f>
        <v>44305</v>
      </c>
      <c r="F8" s="47"/>
      <c r="G8" s="72" t="s">
        <v>27</v>
      </c>
      <c r="H8" s="73"/>
      <c r="I8" s="125">
        <v>0.18687500000000001</v>
      </c>
      <c r="J8" s="33"/>
      <c r="K8" s="33"/>
      <c r="L8" s="46"/>
      <c r="M8" s="3"/>
      <c r="N8" s="5" t="s">
        <v>6</v>
      </c>
      <c r="O8" s="20">
        <f ca="1">+IFERROR(AVERAGEIFS(Badlar!E3:E529,Badlar!D3:D529,P9,Badlar!D3:D529,P10)/100,Badlar!E3/100)</f>
        <v>0.18687500000000001</v>
      </c>
    </row>
    <row r="9" spans="2:18" ht="18" customHeight="1">
      <c r="B9" s="51"/>
      <c r="C9" s="66" t="s">
        <v>13</v>
      </c>
      <c r="D9" s="66"/>
      <c r="E9" s="124">
        <v>42844</v>
      </c>
      <c r="F9" s="47"/>
      <c r="G9" s="47" t="s">
        <v>16</v>
      </c>
      <c r="H9" s="47"/>
      <c r="I9" s="71">
        <f>E9-E13</f>
        <v>0</v>
      </c>
      <c r="J9" s="33"/>
      <c r="K9" s="33"/>
      <c r="L9" s="46"/>
      <c r="M9" s="33"/>
      <c r="O9" s="6">
        <f>+WORKDAY(E7,-8,Badlar!A2:A192)</f>
        <v>42830</v>
      </c>
      <c r="P9" s="31" t="str">
        <f>+CONCATENATE("&gt;=",O9)</f>
        <v>&gt;=42830</v>
      </c>
      <c r="R9" s="10"/>
    </row>
    <row r="10" spans="2:18" ht="18" customHeight="1">
      <c r="B10" s="51"/>
      <c r="C10" s="47" t="s">
        <v>11</v>
      </c>
      <c r="D10" s="47"/>
      <c r="E10" s="48">
        <f>+WORKDAY(E13,-8,Badlar!A2:A192)</f>
        <v>42830</v>
      </c>
      <c r="F10" s="53" t="str">
        <f>+CONCATENATE("&gt;=",E10)</f>
        <v>&gt;=42830</v>
      </c>
      <c r="G10" s="47" t="s">
        <v>10</v>
      </c>
      <c r="H10" s="47"/>
      <c r="I10" s="56">
        <f>I6*(I8)*I9/365</f>
        <v>0</v>
      </c>
      <c r="J10" s="33"/>
      <c r="K10" s="33"/>
      <c r="L10" s="46"/>
      <c r="M10" s="33"/>
      <c r="O10" s="6">
        <f>+WORKDAY(E12,-9,Badlar!A2:A192)</f>
        <v>42922</v>
      </c>
      <c r="P10" s="32" t="str">
        <f>+CONCATENATE("&lt;=",O10)</f>
        <v>&lt;=42922</v>
      </c>
      <c r="R10" s="9"/>
    </row>
    <row r="11" spans="2:18" ht="18" customHeight="1">
      <c r="B11" s="51"/>
      <c r="C11" s="47" t="s">
        <v>12</v>
      </c>
      <c r="D11" s="47"/>
      <c r="E11" s="48">
        <f>+WORKDAY(E12,-9,Badlar!A2:A192)</f>
        <v>42922</v>
      </c>
      <c r="F11" s="54" t="str">
        <f>+CONCATENATE("&lt;=",E11)</f>
        <v>&lt;=42922</v>
      </c>
      <c r="G11" s="49" t="s">
        <v>17</v>
      </c>
      <c r="H11" s="47"/>
      <c r="I11" s="56">
        <f>(I6*I7)+I10</f>
        <v>100</v>
      </c>
      <c r="J11" s="34"/>
      <c r="K11" s="34"/>
      <c r="L11" s="55"/>
      <c r="M11" s="34"/>
      <c r="N11" s="12"/>
      <c r="O11" s="12"/>
      <c r="P11" s="12"/>
    </row>
    <row r="12" spans="2:18" ht="18" customHeight="1">
      <c r="B12" s="51"/>
      <c r="C12" s="47" t="s">
        <v>9</v>
      </c>
      <c r="D12" s="47"/>
      <c r="E12" s="48">
        <f>LOOKUP(EDATE(E13,3),C24:C40)</f>
        <v>42935</v>
      </c>
      <c r="F12" s="47"/>
      <c r="G12" s="3"/>
      <c r="H12" s="3"/>
      <c r="I12" s="3"/>
      <c r="J12" s="74"/>
      <c r="K12" s="14"/>
      <c r="L12" s="57"/>
      <c r="M12" s="14"/>
    </row>
    <row r="13" spans="2:18" ht="6.75" customHeight="1">
      <c r="B13" s="51"/>
      <c r="C13" s="67" t="s">
        <v>8</v>
      </c>
      <c r="D13" s="67"/>
      <c r="E13" s="68">
        <f>LOOKUP(E9,C24:C40,C24:C40)</f>
        <v>42844</v>
      </c>
      <c r="F13" s="33"/>
      <c r="G13" s="33"/>
      <c r="H13" s="33"/>
      <c r="I13" s="33"/>
      <c r="J13" s="33"/>
      <c r="K13" s="8"/>
      <c r="L13" s="58"/>
      <c r="M13" s="9"/>
      <c r="N13" s="12"/>
      <c r="O13" s="16"/>
      <c r="P13" s="16"/>
    </row>
    <row r="14" spans="2:18" ht="21" customHeight="1">
      <c r="B14" s="51"/>
      <c r="C14" s="33"/>
      <c r="D14" s="33"/>
      <c r="E14" s="3"/>
      <c r="F14" s="3"/>
      <c r="G14" s="75" t="s">
        <v>5</v>
      </c>
      <c r="H14" s="126">
        <v>0.03</v>
      </c>
      <c r="I14" s="33"/>
      <c r="J14" s="33"/>
      <c r="K14" s="8"/>
      <c r="L14" s="58"/>
      <c r="M14" s="9"/>
      <c r="O14" s="17"/>
      <c r="P14" s="18"/>
    </row>
    <row r="15" spans="2:18" ht="6.75" customHeight="1">
      <c r="B15" s="51"/>
      <c r="C15" s="3"/>
      <c r="D15" s="3"/>
      <c r="E15" s="3"/>
      <c r="F15" s="33"/>
      <c r="G15" s="33"/>
      <c r="H15" s="33"/>
      <c r="I15" s="33"/>
      <c r="J15" s="33"/>
      <c r="K15" s="8"/>
      <c r="L15" s="58"/>
      <c r="M15" s="9"/>
      <c r="N15" s="12"/>
      <c r="O15" s="16"/>
      <c r="P15" s="16"/>
    </row>
    <row r="16" spans="2:18" ht="21" customHeight="1">
      <c r="B16" s="51"/>
      <c r="C16" s="33"/>
      <c r="D16" s="33"/>
      <c r="E16" s="3"/>
      <c r="F16" s="3"/>
      <c r="G16" s="76" t="s">
        <v>23</v>
      </c>
      <c r="H16" s="77">
        <f>XIRR(J24:J40,C24:C40)</f>
        <v>0.23902141451835632</v>
      </c>
      <c r="I16" s="33"/>
      <c r="J16" s="33"/>
      <c r="K16" s="8"/>
      <c r="L16" s="58"/>
      <c r="M16" s="9"/>
      <c r="O16" s="17"/>
      <c r="P16" s="18"/>
    </row>
    <row r="17" spans="2:29" ht="6.75" customHeight="1">
      <c r="B17" s="51"/>
      <c r="C17" s="3"/>
      <c r="D17" s="3"/>
      <c r="E17" s="3"/>
      <c r="F17" s="33"/>
      <c r="G17" s="33"/>
      <c r="H17" s="33"/>
      <c r="I17" s="33"/>
      <c r="J17" s="33"/>
      <c r="K17" s="8"/>
      <c r="L17" s="58"/>
      <c r="M17" s="9"/>
      <c r="N17" s="12"/>
      <c r="O17" s="16"/>
      <c r="P17" s="16"/>
    </row>
    <row r="18" spans="2:29" ht="21" customHeight="1">
      <c r="B18" s="51"/>
      <c r="C18" s="33"/>
      <c r="D18" s="33"/>
      <c r="E18" s="3"/>
      <c r="F18" s="3"/>
      <c r="G18" s="76" t="s">
        <v>24</v>
      </c>
      <c r="H18" s="77">
        <f>+NOMINAL(H16,4)</f>
        <v>0.22016755684056566</v>
      </c>
      <c r="I18" s="33"/>
      <c r="J18" s="3"/>
      <c r="L18" s="58"/>
      <c r="M18" s="9"/>
      <c r="O18" s="17"/>
      <c r="P18" s="18"/>
    </row>
    <row r="19" spans="2:29" ht="6.75" customHeight="1">
      <c r="B19" s="51"/>
      <c r="C19" s="3"/>
      <c r="D19" s="3"/>
      <c r="E19" s="3"/>
      <c r="F19" s="33"/>
      <c r="G19" s="33"/>
      <c r="H19" s="33"/>
      <c r="I19" s="33"/>
      <c r="J19" s="33"/>
      <c r="K19" s="8"/>
      <c r="L19" s="58"/>
      <c r="M19" s="9"/>
      <c r="N19" s="12"/>
      <c r="O19" s="16"/>
      <c r="P19" s="16"/>
    </row>
    <row r="20" spans="2:29" ht="21" customHeight="1">
      <c r="B20" s="51"/>
      <c r="C20" s="33"/>
      <c r="D20" s="33"/>
      <c r="E20" s="3"/>
      <c r="F20" s="3"/>
      <c r="G20" s="76" t="s">
        <v>26</v>
      </c>
      <c r="H20" s="78">
        <f>+P24/(1+H16/4)</f>
        <v>2.6056223428488305</v>
      </c>
      <c r="I20" s="33"/>
      <c r="J20" s="33"/>
      <c r="K20" s="8"/>
      <c r="L20" s="58"/>
      <c r="M20" s="9"/>
      <c r="O20" s="17"/>
      <c r="P20" s="18"/>
    </row>
    <row r="21" spans="2:29" ht="6.75" customHeight="1" thickBot="1">
      <c r="B21" s="51"/>
      <c r="C21" s="3"/>
      <c r="D21" s="3"/>
      <c r="E21" s="3"/>
      <c r="F21" s="33"/>
      <c r="G21" s="33"/>
      <c r="H21" s="33"/>
      <c r="I21" s="33"/>
      <c r="J21" s="33"/>
      <c r="K21" s="8"/>
      <c r="L21" s="58"/>
      <c r="M21" s="9"/>
      <c r="N21" s="12"/>
      <c r="O21" s="16"/>
      <c r="P21" s="16"/>
    </row>
    <row r="22" spans="2:29" ht="15" customHeight="1">
      <c r="B22" s="51"/>
      <c r="C22" s="164" t="s">
        <v>22</v>
      </c>
      <c r="D22" s="150" t="s">
        <v>21</v>
      </c>
      <c r="E22" s="160" t="s">
        <v>18</v>
      </c>
      <c r="F22" s="160" t="s">
        <v>19</v>
      </c>
      <c r="G22" s="162" t="s">
        <v>18</v>
      </c>
      <c r="H22" s="150" t="s">
        <v>28</v>
      </c>
      <c r="I22" s="150" t="s">
        <v>25</v>
      </c>
      <c r="J22" s="166" t="s">
        <v>20</v>
      </c>
      <c r="L22" s="59"/>
      <c r="M22" s="22"/>
      <c r="N22" s="148" t="s">
        <v>4</v>
      </c>
      <c r="P22" s="23"/>
      <c r="Q22" s="21"/>
      <c r="R22" s="21"/>
      <c r="Z22" s="24"/>
      <c r="AC22" s="21"/>
    </row>
    <row r="23" spans="2:29" ht="15" customHeight="1" thickBot="1">
      <c r="B23" s="51"/>
      <c r="C23" s="165"/>
      <c r="D23" s="151"/>
      <c r="E23" s="161"/>
      <c r="F23" s="161"/>
      <c r="G23" s="163"/>
      <c r="H23" s="151"/>
      <c r="I23" s="151"/>
      <c r="J23" s="167"/>
      <c r="L23" s="60"/>
      <c r="M23" s="11"/>
      <c r="N23" s="149"/>
      <c r="P23" s="11"/>
    </row>
    <row r="24" spans="2:29" ht="15" customHeight="1">
      <c r="B24" s="51"/>
      <c r="C24" s="79">
        <f>+E7</f>
        <v>42844</v>
      </c>
      <c r="D24" s="80"/>
      <c r="E24" s="81"/>
      <c r="F24" s="82">
        <v>1</v>
      </c>
      <c r="G24" s="83"/>
      <c r="H24" s="83"/>
      <c r="I24" s="84"/>
      <c r="J24" s="85">
        <v>-100</v>
      </c>
      <c r="L24" s="60"/>
      <c r="M24" s="11"/>
      <c r="N24" s="37"/>
      <c r="O24" s="11"/>
      <c r="P24" s="65">
        <f>SUM(P25:P40)</f>
        <v>2.761322227370921</v>
      </c>
    </row>
    <row r="25" spans="2:29" ht="15" customHeight="1">
      <c r="B25" s="51"/>
      <c r="C25" s="86">
        <f t="shared" ref="C25:C40" si="0">+EDATE(C24,3)</f>
        <v>42935</v>
      </c>
      <c r="D25" s="87">
        <f>+C25-C24</f>
        <v>91</v>
      </c>
      <c r="E25" s="88">
        <v>0</v>
      </c>
      <c r="F25" s="88">
        <f>+F24-E25</f>
        <v>1</v>
      </c>
      <c r="G25" s="89">
        <f t="shared" ref="G25:G40" si="1">$I$6*E25</f>
        <v>0</v>
      </c>
      <c r="H25" s="127">
        <v>0.18687500000000001</v>
      </c>
      <c r="I25" s="89">
        <f t="shared" ref="I25:I35" si="2">+$I$6*F24*(H25+$H$14)*(C25-C24)/365</f>
        <v>5.4070205479452058</v>
      </c>
      <c r="J25" s="90">
        <f t="shared" ref="J25:J40" si="3">IF(C25&lt;$E$9,0,G25+I25)</f>
        <v>5.4070205479452058</v>
      </c>
      <c r="L25" s="44"/>
      <c r="N25" s="37">
        <f t="shared" ref="N25:N40" si="4">J25/(1+$H$16)^((C25-$E$9)/365)</f>
        <v>5.1256868466416856</v>
      </c>
      <c r="O25" s="64">
        <f>+(C25-$E$9)/365</f>
        <v>0.24931506849315069</v>
      </c>
      <c r="P25" s="64">
        <f>+O25*N25/$N$41</f>
        <v>1.2779109779492627E-2</v>
      </c>
    </row>
    <row r="26" spans="2:29" ht="15" customHeight="1">
      <c r="B26" s="51"/>
      <c r="C26" s="86">
        <f t="shared" si="0"/>
        <v>43027</v>
      </c>
      <c r="D26" s="87">
        <f t="shared" ref="D26:D35" si="5">+C26-C25</f>
        <v>92</v>
      </c>
      <c r="E26" s="88">
        <v>0</v>
      </c>
      <c r="F26" s="88">
        <f>+F25-E26</f>
        <v>1</v>
      </c>
      <c r="G26" s="89">
        <f t="shared" si="1"/>
        <v>0</v>
      </c>
      <c r="H26" s="127">
        <v>0.1905</v>
      </c>
      <c r="I26" s="89">
        <f t="shared" si="2"/>
        <v>5.5578082191780824</v>
      </c>
      <c r="J26" s="90">
        <f t="shared" si="3"/>
        <v>5.5578082191780824</v>
      </c>
      <c r="L26" s="44"/>
      <c r="M26" s="35"/>
      <c r="N26" s="37">
        <f t="shared" si="4"/>
        <v>4.991564015577505</v>
      </c>
      <c r="O26" s="64">
        <f t="shared" ref="O26:O34" si="6">+(C26-$E$9)/365</f>
        <v>0.50136986301369868</v>
      </c>
      <c r="P26" s="64">
        <f>+O26*N26/$N$41</f>
        <v>2.5026197876772547E-2</v>
      </c>
      <c r="V26" s="25"/>
      <c r="W26" s="15"/>
    </row>
    <row r="27" spans="2:29" ht="15" customHeight="1">
      <c r="B27" s="51"/>
      <c r="C27" s="86">
        <f t="shared" si="0"/>
        <v>43119</v>
      </c>
      <c r="D27" s="87">
        <f t="shared" si="5"/>
        <v>92</v>
      </c>
      <c r="E27" s="88">
        <v>0</v>
      </c>
      <c r="F27" s="88">
        <f t="shared" ref="F27:F35" si="7">+F26-E27</f>
        <v>1</v>
      </c>
      <c r="G27" s="89">
        <f t="shared" si="1"/>
        <v>0</v>
      </c>
      <c r="H27" s="127">
        <v>0.1905</v>
      </c>
      <c r="I27" s="89">
        <f t="shared" si="2"/>
        <v>5.5578082191780824</v>
      </c>
      <c r="J27" s="90">
        <f t="shared" si="3"/>
        <v>5.5578082191780824</v>
      </c>
      <c r="L27" s="44"/>
      <c r="M27" s="13"/>
      <c r="N27" s="37">
        <f t="shared" si="4"/>
        <v>4.7290693653793534</v>
      </c>
      <c r="O27" s="64">
        <f t="shared" si="6"/>
        <v>0.75342465753424659</v>
      </c>
      <c r="P27" s="64">
        <f>+O27*N27/$N$41</f>
        <v>3.5629974969118842E-2</v>
      </c>
      <c r="T27" s="17"/>
      <c r="U27" s="21"/>
      <c r="V27" s="25"/>
      <c r="X27" s="15"/>
    </row>
    <row r="28" spans="2:29" ht="15" customHeight="1">
      <c r="B28" s="51"/>
      <c r="C28" s="86">
        <f t="shared" si="0"/>
        <v>43209</v>
      </c>
      <c r="D28" s="87">
        <f t="shared" si="5"/>
        <v>90</v>
      </c>
      <c r="E28" s="88">
        <v>0</v>
      </c>
      <c r="F28" s="88">
        <f t="shared" si="7"/>
        <v>1</v>
      </c>
      <c r="G28" s="89">
        <f t="shared" si="1"/>
        <v>0</v>
      </c>
      <c r="H28" s="127">
        <v>0.1905</v>
      </c>
      <c r="I28" s="89">
        <f t="shared" si="2"/>
        <v>5.4369863013698634</v>
      </c>
      <c r="J28" s="90">
        <f t="shared" si="3"/>
        <v>5.4369863013698634</v>
      </c>
      <c r="L28" s="44"/>
      <c r="M28" s="13"/>
      <c r="N28" s="37">
        <f t="shared" si="4"/>
        <v>4.388129404109919</v>
      </c>
      <c r="O28" s="64">
        <f t="shared" si="6"/>
        <v>1</v>
      </c>
      <c r="P28" s="64">
        <f>+O28*N28/$N$41</f>
        <v>4.3881294408668378E-2</v>
      </c>
      <c r="T28" s="17"/>
      <c r="U28" s="7"/>
      <c r="V28" s="25"/>
      <c r="Y28" s="17"/>
    </row>
    <row r="29" spans="2:29" ht="15" customHeight="1">
      <c r="B29" s="51"/>
      <c r="C29" s="86">
        <f t="shared" si="0"/>
        <v>43300</v>
      </c>
      <c r="D29" s="87">
        <f t="shared" si="5"/>
        <v>91</v>
      </c>
      <c r="E29" s="88">
        <v>0</v>
      </c>
      <c r="F29" s="88">
        <f t="shared" si="7"/>
        <v>1</v>
      </c>
      <c r="G29" s="89">
        <f t="shared" si="1"/>
        <v>0</v>
      </c>
      <c r="H29" s="127">
        <v>0.1905</v>
      </c>
      <c r="I29" s="89">
        <f t="shared" si="2"/>
        <v>5.4973972602739725</v>
      </c>
      <c r="J29" s="90">
        <f t="shared" si="3"/>
        <v>5.4973972602739725</v>
      </c>
      <c r="L29" s="44"/>
      <c r="M29" s="13"/>
      <c r="N29" s="37">
        <f t="shared" si="4"/>
        <v>4.2060299283114215</v>
      </c>
      <c r="O29" s="64">
        <f t="shared" si="6"/>
        <v>1.2493150684931507</v>
      </c>
      <c r="P29" s="64">
        <f>+O29*N29/$N$41</f>
        <v>5.2546566119879602E-2</v>
      </c>
      <c r="T29" s="17"/>
      <c r="U29" s="7"/>
      <c r="V29" s="25"/>
      <c r="Y29" s="17"/>
    </row>
    <row r="30" spans="2:29" ht="15" customHeight="1">
      <c r="B30" s="51"/>
      <c r="C30" s="86">
        <f t="shared" si="0"/>
        <v>43392</v>
      </c>
      <c r="D30" s="87">
        <f t="shared" si="5"/>
        <v>92</v>
      </c>
      <c r="E30" s="88">
        <v>0</v>
      </c>
      <c r="F30" s="88">
        <f t="shared" si="7"/>
        <v>1</v>
      </c>
      <c r="G30" s="89">
        <f t="shared" si="1"/>
        <v>0</v>
      </c>
      <c r="H30" s="127">
        <v>0.1905</v>
      </c>
      <c r="I30" s="89">
        <f t="shared" si="2"/>
        <v>5.5578082191780824</v>
      </c>
      <c r="J30" s="90">
        <f t="shared" si="3"/>
        <v>5.5578082191780824</v>
      </c>
      <c r="L30" s="44"/>
      <c r="M30" s="13"/>
      <c r="N30" s="37">
        <f t="shared" si="4"/>
        <v>4.0286341762041875</v>
      </c>
      <c r="O30" s="64">
        <f t="shared" si="6"/>
        <v>1.5013698630136987</v>
      </c>
      <c r="P30" s="64">
        <f t="shared" ref="P30:P34" si="8">+O30*N30/$N$41</f>
        <v>6.0484699919246543E-2</v>
      </c>
      <c r="T30" s="17"/>
      <c r="U30" s="7"/>
      <c r="V30" s="25"/>
      <c r="Y30" s="17"/>
    </row>
    <row r="31" spans="2:29" ht="15" customHeight="1">
      <c r="B31" s="51"/>
      <c r="C31" s="86">
        <f t="shared" si="0"/>
        <v>43484</v>
      </c>
      <c r="D31" s="87">
        <f t="shared" si="5"/>
        <v>92</v>
      </c>
      <c r="E31" s="88">
        <v>0</v>
      </c>
      <c r="F31" s="88">
        <f t="shared" si="7"/>
        <v>1</v>
      </c>
      <c r="G31" s="89">
        <f t="shared" si="1"/>
        <v>0</v>
      </c>
      <c r="H31" s="127">
        <v>0.1905</v>
      </c>
      <c r="I31" s="89">
        <f t="shared" si="2"/>
        <v>5.5578082191780824</v>
      </c>
      <c r="J31" s="90">
        <f t="shared" si="3"/>
        <v>5.5578082191780824</v>
      </c>
      <c r="L31" s="44"/>
      <c r="M31" s="13"/>
      <c r="N31" s="37">
        <f t="shared" si="4"/>
        <v>3.8167777489283194</v>
      </c>
      <c r="O31" s="64">
        <f t="shared" si="6"/>
        <v>1.7534246575342465</v>
      </c>
      <c r="P31" s="64">
        <f t="shared" si="8"/>
        <v>6.6924322733577526E-2</v>
      </c>
      <c r="T31" s="17"/>
      <c r="U31" s="7"/>
      <c r="V31" s="25"/>
      <c r="Y31" s="17"/>
    </row>
    <row r="32" spans="2:29" ht="15" customHeight="1">
      <c r="B32" s="51"/>
      <c r="C32" s="86">
        <f t="shared" si="0"/>
        <v>43574</v>
      </c>
      <c r="D32" s="87">
        <f t="shared" si="5"/>
        <v>90</v>
      </c>
      <c r="E32" s="88">
        <v>0</v>
      </c>
      <c r="F32" s="88">
        <f t="shared" si="7"/>
        <v>1</v>
      </c>
      <c r="G32" s="89">
        <f t="shared" si="1"/>
        <v>0</v>
      </c>
      <c r="H32" s="127">
        <v>0.1905</v>
      </c>
      <c r="I32" s="89">
        <f t="shared" si="2"/>
        <v>5.4369863013698634</v>
      </c>
      <c r="J32" s="90">
        <f t="shared" si="3"/>
        <v>5.4369863013698634</v>
      </c>
      <c r="L32" s="44"/>
      <c r="M32" s="13"/>
      <c r="N32" s="37">
        <f t="shared" si="4"/>
        <v>3.5416090090869923</v>
      </c>
      <c r="O32" s="64">
        <f t="shared" si="6"/>
        <v>2</v>
      </c>
      <c r="P32" s="64">
        <f t="shared" si="8"/>
        <v>7.0832180775061621E-2</v>
      </c>
      <c r="T32" s="17"/>
      <c r="U32" s="7"/>
      <c r="V32" s="25"/>
      <c r="Y32" s="17"/>
    </row>
    <row r="33" spans="1:25" ht="15" customHeight="1">
      <c r="B33" s="51"/>
      <c r="C33" s="86">
        <f t="shared" si="0"/>
        <v>43665</v>
      </c>
      <c r="D33" s="87">
        <f t="shared" si="5"/>
        <v>91</v>
      </c>
      <c r="E33" s="88">
        <v>0</v>
      </c>
      <c r="F33" s="88">
        <f t="shared" si="7"/>
        <v>1</v>
      </c>
      <c r="G33" s="89">
        <f t="shared" si="1"/>
        <v>0</v>
      </c>
      <c r="H33" s="127">
        <v>0.1905</v>
      </c>
      <c r="I33" s="89">
        <f t="shared" si="2"/>
        <v>5.4973972602739725</v>
      </c>
      <c r="J33" s="90">
        <f t="shared" si="3"/>
        <v>5.4973972602739725</v>
      </c>
      <c r="L33" s="44"/>
      <c r="M33" s="13"/>
      <c r="N33" s="37">
        <f t="shared" si="4"/>
        <v>3.3946386067479133</v>
      </c>
      <c r="O33" s="64">
        <f t="shared" si="6"/>
        <v>2.2493150684931509</v>
      </c>
      <c r="P33" s="64">
        <f t="shared" si="8"/>
        <v>7.6356118342059492E-2</v>
      </c>
      <c r="T33" s="17"/>
      <c r="U33" s="7"/>
      <c r="V33" s="25"/>
      <c r="Y33" s="17"/>
    </row>
    <row r="34" spans="1:25" ht="15" customHeight="1">
      <c r="B34" s="51"/>
      <c r="C34" s="86">
        <f t="shared" si="0"/>
        <v>43757</v>
      </c>
      <c r="D34" s="87">
        <f t="shared" si="5"/>
        <v>92</v>
      </c>
      <c r="E34" s="88">
        <v>0</v>
      </c>
      <c r="F34" s="88">
        <f t="shared" si="7"/>
        <v>1</v>
      </c>
      <c r="G34" s="89">
        <f t="shared" si="1"/>
        <v>0</v>
      </c>
      <c r="H34" s="127">
        <v>0.1905</v>
      </c>
      <c r="I34" s="89">
        <f t="shared" si="2"/>
        <v>5.5578082191780824</v>
      </c>
      <c r="J34" s="90">
        <f t="shared" si="3"/>
        <v>5.5578082191780824</v>
      </c>
      <c r="L34" s="44"/>
      <c r="M34" s="13"/>
      <c r="N34" s="37">
        <f t="shared" si="4"/>
        <v>3.2514645259543276</v>
      </c>
      <c r="O34" s="64">
        <f t="shared" si="6"/>
        <v>2.5013698630136987</v>
      </c>
      <c r="P34" s="64">
        <f t="shared" si="8"/>
        <v>8.1331154440068595E-2</v>
      </c>
      <c r="T34" s="17"/>
      <c r="U34" s="7"/>
      <c r="V34" s="25"/>
      <c r="Y34" s="17"/>
    </row>
    <row r="35" spans="1:25" ht="15" customHeight="1">
      <c r="B35" s="51"/>
      <c r="C35" s="86">
        <f t="shared" si="0"/>
        <v>43849</v>
      </c>
      <c r="D35" s="87">
        <f t="shared" si="5"/>
        <v>92</v>
      </c>
      <c r="E35" s="88">
        <v>0</v>
      </c>
      <c r="F35" s="88">
        <f t="shared" si="7"/>
        <v>1</v>
      </c>
      <c r="G35" s="89">
        <f t="shared" si="1"/>
        <v>0</v>
      </c>
      <c r="H35" s="127">
        <v>0.1905</v>
      </c>
      <c r="I35" s="89">
        <f t="shared" si="2"/>
        <v>5.5578082191780824</v>
      </c>
      <c r="J35" s="90">
        <f t="shared" si="3"/>
        <v>5.5578082191780824</v>
      </c>
      <c r="L35" s="44"/>
      <c r="M35" s="13"/>
      <c r="N35" s="37">
        <f t="shared" si="4"/>
        <v>3.0804776287196072</v>
      </c>
      <c r="O35" s="64">
        <f t="shared" ref="O35:O40" si="9">+(C35-$E$9)/365</f>
        <v>2.7534246575342465</v>
      </c>
      <c r="P35" s="64">
        <f t="shared" ref="P35:P40" si="10">+O35*N35/$N$41</f>
        <v>8.4818631309470399E-2</v>
      </c>
      <c r="T35" s="17"/>
      <c r="U35" s="7"/>
      <c r="V35" s="25"/>
      <c r="Y35" s="17"/>
    </row>
    <row r="36" spans="1:25" ht="15" customHeight="1">
      <c r="B36" s="51"/>
      <c r="C36" s="86">
        <f t="shared" si="0"/>
        <v>43940</v>
      </c>
      <c r="D36" s="87">
        <f t="shared" ref="D36:D39" si="11">+C36-C35</f>
        <v>91</v>
      </c>
      <c r="E36" s="88">
        <v>0</v>
      </c>
      <c r="F36" s="88">
        <f t="shared" ref="F36:F39" si="12">+F35-E36</f>
        <v>1</v>
      </c>
      <c r="G36" s="89">
        <f t="shared" ref="G36:G39" si="13">$I$6*E36</f>
        <v>0</v>
      </c>
      <c r="H36" s="127">
        <v>0.1905</v>
      </c>
      <c r="I36" s="89">
        <f t="shared" ref="I36:I39" si="14">+$I$6*F35*(H36+$H$14)*(C36-C35)/365</f>
        <v>5.4973972602739725</v>
      </c>
      <c r="J36" s="90">
        <f t="shared" ref="J36:J39" si="15">IF(C36&lt;$E$9,0,G36+I36)</f>
        <v>5.4973972602739725</v>
      </c>
      <c r="L36" s="44"/>
      <c r="M36" s="13"/>
      <c r="N36" s="37">
        <f t="shared" si="4"/>
        <v>2.888455450173788</v>
      </c>
      <c r="O36" s="64">
        <f t="shared" si="9"/>
        <v>3.0027397260273974</v>
      </c>
      <c r="P36" s="64">
        <f t="shared" si="10"/>
        <v>8.6732799997484233E-2</v>
      </c>
      <c r="T36" s="17"/>
      <c r="U36" s="7"/>
      <c r="V36" s="25"/>
      <c r="Y36" s="17"/>
    </row>
    <row r="37" spans="1:25" ht="15" customHeight="1">
      <c r="B37" s="51"/>
      <c r="C37" s="86">
        <f t="shared" si="0"/>
        <v>44031</v>
      </c>
      <c r="D37" s="87">
        <f t="shared" si="11"/>
        <v>91</v>
      </c>
      <c r="E37" s="88">
        <v>0</v>
      </c>
      <c r="F37" s="88">
        <f t="shared" si="12"/>
        <v>1</v>
      </c>
      <c r="G37" s="89">
        <f t="shared" si="13"/>
        <v>0</v>
      </c>
      <c r="H37" s="127">
        <v>0.1905</v>
      </c>
      <c r="I37" s="89">
        <f t="shared" si="14"/>
        <v>5.4973972602739725</v>
      </c>
      <c r="J37" s="90">
        <f t="shared" si="15"/>
        <v>5.4973972602739725</v>
      </c>
      <c r="L37" s="44"/>
      <c r="M37" s="13"/>
      <c r="N37" s="37">
        <f t="shared" si="4"/>
        <v>2.7381656823354663</v>
      </c>
      <c r="O37" s="64">
        <f t="shared" si="9"/>
        <v>3.2520547945205478</v>
      </c>
      <c r="P37" s="64">
        <f t="shared" si="10"/>
        <v>8.9046649100201034E-2</v>
      </c>
      <c r="T37" s="17"/>
      <c r="U37" s="7"/>
      <c r="V37" s="25"/>
      <c r="Y37" s="17"/>
    </row>
    <row r="38" spans="1:25" ht="15" customHeight="1">
      <c r="B38" s="51"/>
      <c r="C38" s="86">
        <f t="shared" si="0"/>
        <v>44123</v>
      </c>
      <c r="D38" s="87">
        <f t="shared" si="11"/>
        <v>92</v>
      </c>
      <c r="E38" s="88">
        <v>0</v>
      </c>
      <c r="F38" s="88">
        <f t="shared" si="12"/>
        <v>1</v>
      </c>
      <c r="G38" s="89">
        <f t="shared" si="13"/>
        <v>0</v>
      </c>
      <c r="H38" s="127">
        <v>0.1905</v>
      </c>
      <c r="I38" s="89">
        <f t="shared" si="14"/>
        <v>5.5578082191780824</v>
      </c>
      <c r="J38" s="90">
        <f t="shared" si="15"/>
        <v>5.5578082191780824</v>
      </c>
      <c r="L38" s="44"/>
      <c r="M38" s="13"/>
      <c r="N38" s="37">
        <f t="shared" si="4"/>
        <v>2.6226793522590834</v>
      </c>
      <c r="O38" s="64">
        <f t="shared" si="9"/>
        <v>3.504109589041096</v>
      </c>
      <c r="P38" s="64">
        <f t="shared" si="10"/>
        <v>9.1901559442119682E-2</v>
      </c>
      <c r="T38" s="17"/>
      <c r="U38" s="7"/>
      <c r="V38" s="25"/>
      <c r="Y38" s="17"/>
    </row>
    <row r="39" spans="1:25" ht="15" customHeight="1">
      <c r="B39" s="51"/>
      <c r="C39" s="86">
        <f t="shared" si="0"/>
        <v>44215</v>
      </c>
      <c r="D39" s="87">
        <f t="shared" si="11"/>
        <v>92</v>
      </c>
      <c r="E39" s="88">
        <v>0</v>
      </c>
      <c r="F39" s="88">
        <f t="shared" si="12"/>
        <v>1</v>
      </c>
      <c r="G39" s="89">
        <f t="shared" si="13"/>
        <v>0</v>
      </c>
      <c r="H39" s="127">
        <v>0.1905</v>
      </c>
      <c r="I39" s="89">
        <f t="shared" si="14"/>
        <v>5.5578082191780824</v>
      </c>
      <c r="J39" s="90">
        <f t="shared" si="15"/>
        <v>5.5578082191780824</v>
      </c>
      <c r="L39" s="44"/>
      <c r="M39" s="13"/>
      <c r="N39" s="37">
        <f t="shared" si="4"/>
        <v>2.4847587932910518</v>
      </c>
      <c r="O39" s="64">
        <f t="shared" si="9"/>
        <v>3.7561643835616438</v>
      </c>
      <c r="P39" s="64">
        <f t="shared" si="10"/>
        <v>9.333162559280167E-2</v>
      </c>
      <c r="T39" s="17"/>
      <c r="U39" s="7"/>
      <c r="V39" s="25"/>
      <c r="Y39" s="17"/>
    </row>
    <row r="40" spans="1:25" ht="15" customHeight="1" thickBot="1">
      <c r="A40" s="19"/>
      <c r="B40" s="51"/>
      <c r="C40" s="108">
        <f t="shared" si="0"/>
        <v>44305</v>
      </c>
      <c r="D40" s="91">
        <f>+C40-C35</f>
        <v>456</v>
      </c>
      <c r="E40" s="92">
        <v>1</v>
      </c>
      <c r="F40" s="92">
        <f>+F35-E40</f>
        <v>0</v>
      </c>
      <c r="G40" s="93">
        <f t="shared" si="1"/>
        <v>100</v>
      </c>
      <c r="H40" s="129">
        <v>0.1905</v>
      </c>
      <c r="I40" s="93">
        <f>+$I$6*F39*(H40+$H$14)*(C40-C39)/365</f>
        <v>5.4369863013698634</v>
      </c>
      <c r="J40" s="101">
        <f t="shared" si="3"/>
        <v>105.43698630136987</v>
      </c>
      <c r="L40" s="44"/>
      <c r="M40" s="13"/>
      <c r="N40" s="37">
        <f t="shared" si="4"/>
        <v>44.711858628635021</v>
      </c>
      <c r="O40" s="64">
        <f t="shared" si="9"/>
        <v>4.0027397260273974</v>
      </c>
      <c r="P40" s="64">
        <f t="shared" si="10"/>
        <v>1.7896993425648984</v>
      </c>
      <c r="T40" s="17"/>
      <c r="U40" s="7"/>
      <c r="V40" s="25"/>
      <c r="Y40" s="17"/>
    </row>
    <row r="41" spans="1:25" ht="15" customHeight="1" thickBot="1">
      <c r="A41" s="19"/>
      <c r="B41" s="51"/>
      <c r="C41" s="102"/>
      <c r="D41" s="96"/>
      <c r="E41" s="97"/>
      <c r="F41" s="97"/>
      <c r="G41" s="98">
        <f>SUM(G25:G40)</f>
        <v>100</v>
      </c>
      <c r="H41" s="99"/>
      <c r="I41" s="98">
        <f>SUM(I25:I40)</f>
        <v>88.170034246575369</v>
      </c>
      <c r="J41" s="98">
        <f>SUM(J25:J40)</f>
        <v>188.17003424657537</v>
      </c>
      <c r="L41" s="44"/>
      <c r="M41" s="13"/>
      <c r="N41" s="38">
        <f>SUM(N25:N40)</f>
        <v>99.999999162355635</v>
      </c>
      <c r="O41" s="17"/>
      <c r="P41" s="26"/>
      <c r="T41" s="17"/>
      <c r="U41" s="7"/>
      <c r="V41" s="25"/>
      <c r="Y41" s="17"/>
    </row>
    <row r="42" spans="1:25" ht="15" customHeight="1">
      <c r="B42" s="51"/>
      <c r="C42" s="102"/>
      <c r="D42" s="96"/>
      <c r="E42" s="97"/>
      <c r="F42" s="97"/>
      <c r="G42" s="107"/>
      <c r="H42" s="99"/>
      <c r="I42" s="107"/>
      <c r="J42" s="107"/>
      <c r="L42" s="44"/>
      <c r="M42" s="13"/>
      <c r="N42" s="106"/>
      <c r="O42" s="17"/>
      <c r="P42" s="26"/>
      <c r="T42" s="17"/>
      <c r="U42" s="7"/>
      <c r="V42" s="25"/>
      <c r="Y42" s="17"/>
    </row>
    <row r="43" spans="1:25" ht="15" customHeight="1">
      <c r="B43" s="51"/>
      <c r="C43" s="102"/>
      <c r="D43" s="96"/>
      <c r="E43" s="97"/>
      <c r="F43" s="97"/>
      <c r="G43" s="107" t="s">
        <v>38</v>
      </c>
      <c r="H43" s="99"/>
      <c r="I43" s="107"/>
      <c r="J43" s="107"/>
      <c r="L43" s="44"/>
      <c r="M43" s="13"/>
      <c r="N43" s="106"/>
      <c r="O43" s="17"/>
      <c r="P43" s="26"/>
      <c r="T43" s="17"/>
      <c r="U43" s="7"/>
      <c r="V43" s="25"/>
      <c r="Y43" s="17"/>
    </row>
    <row r="44" spans="1:25" ht="15" customHeight="1">
      <c r="B44" s="51"/>
      <c r="C44" s="102"/>
      <c r="D44" s="96"/>
      <c r="E44" s="97"/>
      <c r="F44" s="97"/>
      <c r="G44" s="107"/>
      <c r="H44" s="99"/>
      <c r="I44" s="107"/>
      <c r="J44" s="107"/>
      <c r="L44" s="44"/>
      <c r="M44" s="13"/>
      <c r="N44" s="106"/>
      <c r="O44" s="17"/>
      <c r="P44" s="26"/>
      <c r="T44" s="17"/>
      <c r="U44" s="7"/>
      <c r="V44" s="25"/>
      <c r="Y44" s="17"/>
    </row>
    <row r="45" spans="1:25" ht="15" customHeight="1">
      <c r="B45" s="51"/>
      <c r="C45" s="102"/>
      <c r="D45" s="96"/>
      <c r="E45" s="97"/>
      <c r="F45" s="97"/>
      <c r="G45" s="107"/>
      <c r="H45" s="99"/>
      <c r="I45" s="107"/>
      <c r="J45" s="107"/>
      <c r="L45" s="44"/>
      <c r="M45" s="13"/>
      <c r="N45" s="106"/>
      <c r="O45" s="17"/>
      <c r="P45" s="26"/>
      <c r="T45" s="17"/>
      <c r="U45" s="7"/>
      <c r="V45" s="25"/>
      <c r="Y45" s="17"/>
    </row>
    <row r="46" spans="1:25" ht="15" customHeight="1">
      <c r="B46" s="51"/>
      <c r="C46" s="102"/>
      <c r="D46" s="96"/>
      <c r="E46" s="97"/>
      <c r="F46" s="97"/>
      <c r="G46" s="107"/>
      <c r="H46" s="99"/>
      <c r="I46" s="107"/>
      <c r="J46" s="107"/>
      <c r="L46" s="44"/>
      <c r="M46" s="13"/>
      <c r="N46" s="106"/>
      <c r="O46" s="17"/>
      <c r="P46" s="26"/>
      <c r="T46" s="17"/>
      <c r="U46" s="7"/>
      <c r="V46" s="25"/>
      <c r="Y46" s="17"/>
    </row>
    <row r="47" spans="1:25" ht="15" customHeight="1">
      <c r="B47" s="51"/>
      <c r="C47" s="102"/>
      <c r="D47" s="96"/>
      <c r="E47" s="97"/>
      <c r="F47" s="97"/>
      <c r="G47" s="107" t="s">
        <v>37</v>
      </c>
      <c r="H47" s="99"/>
      <c r="I47" s="107"/>
      <c r="J47" s="107"/>
      <c r="L47" s="44"/>
      <c r="M47" s="13"/>
      <c r="N47" s="106"/>
      <c r="O47" s="17"/>
      <c r="P47" s="26"/>
      <c r="T47" s="17"/>
      <c r="U47" s="7"/>
      <c r="V47" s="25"/>
      <c r="Y47" s="17"/>
    </row>
    <row r="48" spans="1:25" ht="15" customHeight="1">
      <c r="B48" s="51"/>
      <c r="C48" s="102"/>
      <c r="D48" s="96"/>
      <c r="E48" s="97"/>
      <c r="F48" s="97"/>
      <c r="G48" s="107"/>
      <c r="H48" s="99"/>
      <c r="I48" s="107"/>
      <c r="J48" s="107"/>
      <c r="L48" s="44"/>
      <c r="M48" s="13"/>
      <c r="N48" s="106"/>
      <c r="O48" s="17"/>
      <c r="P48" s="26"/>
      <c r="T48" s="17"/>
      <c r="U48" s="7"/>
      <c r="V48" s="25"/>
      <c r="Y48" s="17"/>
    </row>
    <row r="49" spans="2:25" ht="15" customHeight="1">
      <c r="B49" s="51"/>
      <c r="C49" s="102"/>
      <c r="D49" s="96"/>
      <c r="E49" s="97"/>
      <c r="F49" s="97"/>
      <c r="G49" s="107"/>
      <c r="H49" s="99"/>
      <c r="I49" s="107"/>
      <c r="J49" s="107"/>
      <c r="L49" s="44"/>
      <c r="M49" s="13"/>
      <c r="N49" s="106"/>
      <c r="O49" s="17"/>
      <c r="P49" s="26"/>
      <c r="T49" s="17"/>
      <c r="U49" s="7"/>
      <c r="V49" s="25"/>
      <c r="Y49" s="17"/>
    </row>
    <row r="50" spans="2:25" ht="15" customHeight="1">
      <c r="B50" s="51"/>
      <c r="C50" s="102"/>
      <c r="D50" s="96"/>
      <c r="E50" s="97"/>
      <c r="F50" s="97"/>
      <c r="G50" s="107"/>
      <c r="H50" s="99"/>
      <c r="I50" s="107"/>
      <c r="J50" s="107"/>
      <c r="L50" s="44"/>
      <c r="M50" s="13"/>
      <c r="N50" s="106"/>
      <c r="O50" s="17"/>
      <c r="P50" s="26"/>
      <c r="T50" s="17"/>
      <c r="U50" s="7"/>
      <c r="V50" s="25"/>
      <c r="Y50" s="17"/>
    </row>
    <row r="51" spans="2:25">
      <c r="B51" s="61"/>
      <c r="C51" s="62"/>
      <c r="D51" s="62"/>
      <c r="E51" s="62"/>
      <c r="F51" s="62"/>
      <c r="G51" s="62"/>
      <c r="H51" s="62"/>
      <c r="I51" s="62"/>
      <c r="J51" s="62"/>
      <c r="K51" s="62"/>
      <c r="L51" s="63"/>
      <c r="M51" s="13"/>
      <c r="N51" s="15"/>
      <c r="O51" s="17"/>
      <c r="P51" s="26"/>
      <c r="T51" s="17"/>
      <c r="U51" s="7"/>
      <c r="V51" s="25"/>
      <c r="Y51" s="17"/>
    </row>
    <row r="52" spans="2:25">
      <c r="M52" s="36"/>
      <c r="Q52" s="27"/>
      <c r="W52" s="17"/>
    </row>
    <row r="53" spans="2:25" ht="14.25" customHeight="1">
      <c r="B53" s="137" t="s">
        <v>29</v>
      </c>
      <c r="C53" s="138"/>
      <c r="D53" s="138"/>
      <c r="E53" s="138"/>
      <c r="F53" s="138"/>
      <c r="G53" s="138"/>
      <c r="H53" s="138"/>
      <c r="I53" s="138"/>
      <c r="J53" s="138"/>
      <c r="K53" s="138"/>
      <c r="L53" s="139"/>
      <c r="M53" s="15"/>
      <c r="N53" s="15"/>
      <c r="O53" s="15"/>
      <c r="P53" s="15"/>
      <c r="Q53" s="15"/>
      <c r="R53" s="15"/>
      <c r="S53" s="28"/>
    </row>
    <row r="54" spans="2:25" ht="14.25" customHeight="1">
      <c r="B54" s="140"/>
      <c r="C54" s="141"/>
      <c r="D54" s="141"/>
      <c r="E54" s="141"/>
      <c r="F54" s="141"/>
      <c r="G54" s="141"/>
      <c r="H54" s="141"/>
      <c r="I54" s="141"/>
      <c r="J54" s="141"/>
      <c r="K54" s="141"/>
      <c r="L54" s="142"/>
      <c r="M54" s="15"/>
      <c r="N54" s="15"/>
      <c r="O54" s="15"/>
      <c r="P54" s="15"/>
      <c r="Q54" s="15"/>
      <c r="R54" s="15"/>
      <c r="S54" s="28"/>
    </row>
    <row r="55" spans="2:25" ht="14.25" customHeight="1">
      <c r="B55" s="140"/>
      <c r="C55" s="141"/>
      <c r="D55" s="141"/>
      <c r="E55" s="141"/>
      <c r="F55" s="141"/>
      <c r="G55" s="141"/>
      <c r="H55" s="141"/>
      <c r="I55" s="141"/>
      <c r="J55" s="141"/>
      <c r="K55" s="141"/>
      <c r="L55" s="142"/>
      <c r="M55" s="15"/>
      <c r="N55" s="15"/>
      <c r="O55" s="15"/>
      <c r="P55" s="15"/>
      <c r="Q55" s="15"/>
      <c r="R55" s="15"/>
      <c r="S55" s="28"/>
    </row>
    <row r="56" spans="2:25" ht="14.25" customHeight="1">
      <c r="B56" s="140"/>
      <c r="C56" s="141"/>
      <c r="D56" s="141"/>
      <c r="E56" s="141"/>
      <c r="F56" s="141"/>
      <c r="G56" s="141"/>
      <c r="H56" s="141"/>
      <c r="I56" s="141"/>
      <c r="J56" s="141"/>
      <c r="K56" s="141"/>
      <c r="L56" s="142"/>
      <c r="M56" s="15"/>
      <c r="N56" s="15"/>
      <c r="O56" s="15"/>
      <c r="P56" s="15"/>
      <c r="Q56" s="15"/>
      <c r="R56" s="10"/>
      <c r="S56" s="28"/>
    </row>
    <row r="57" spans="2:25" ht="14.25" customHeight="1">
      <c r="B57" s="140"/>
      <c r="C57" s="141"/>
      <c r="D57" s="141"/>
      <c r="E57" s="141"/>
      <c r="F57" s="141"/>
      <c r="G57" s="141"/>
      <c r="H57" s="141"/>
      <c r="I57" s="141"/>
      <c r="J57" s="141"/>
      <c r="K57" s="141"/>
      <c r="L57" s="142"/>
      <c r="M57" s="15"/>
      <c r="N57" s="15"/>
      <c r="O57" s="15"/>
      <c r="P57" s="15"/>
      <c r="Q57" s="15"/>
      <c r="R57" s="15"/>
      <c r="S57" s="28"/>
    </row>
    <row r="58" spans="2:25" ht="14.25" customHeight="1">
      <c r="B58" s="140"/>
      <c r="C58" s="141"/>
      <c r="D58" s="141"/>
      <c r="E58" s="141"/>
      <c r="F58" s="141"/>
      <c r="G58" s="141"/>
      <c r="H58" s="141"/>
      <c r="I58" s="141"/>
      <c r="J58" s="141"/>
      <c r="K58" s="141"/>
      <c r="L58" s="142"/>
      <c r="M58" s="15"/>
      <c r="N58" s="15"/>
      <c r="O58" s="15"/>
      <c r="P58" s="15"/>
      <c r="Q58" s="15"/>
      <c r="R58" s="15"/>
      <c r="S58" s="28"/>
    </row>
    <row r="59" spans="2:25" ht="14.25" customHeight="1">
      <c r="B59" s="143"/>
      <c r="C59" s="144"/>
      <c r="D59" s="144"/>
      <c r="E59" s="144"/>
      <c r="F59" s="144"/>
      <c r="G59" s="144"/>
      <c r="H59" s="144"/>
      <c r="I59" s="144"/>
      <c r="J59" s="144"/>
      <c r="K59" s="144"/>
      <c r="L59" s="145"/>
      <c r="M59" s="15"/>
      <c r="N59" s="15"/>
      <c r="O59" s="15"/>
      <c r="P59" s="15"/>
      <c r="Q59" s="25"/>
      <c r="R59" s="15"/>
      <c r="S59" s="28"/>
    </row>
    <row r="60" spans="2:25">
      <c r="B60" s="6"/>
      <c r="C60" s="20"/>
      <c r="D60" s="20"/>
      <c r="E60" s="15"/>
      <c r="F60" s="15"/>
      <c r="G60" s="15"/>
      <c r="H60" s="15"/>
      <c r="I60" s="15"/>
      <c r="J60" s="15"/>
      <c r="K60" s="15"/>
      <c r="L60" s="15"/>
      <c r="M60" s="15"/>
      <c r="N60" s="15"/>
      <c r="O60" s="15"/>
      <c r="P60" s="15"/>
      <c r="Q60" s="15"/>
      <c r="R60" s="15"/>
      <c r="S60" s="28"/>
    </row>
    <row r="61" spans="2:25">
      <c r="B61" s="6"/>
      <c r="C61" s="20"/>
      <c r="D61" s="20"/>
      <c r="E61" s="15"/>
      <c r="F61" s="15"/>
      <c r="G61" s="15"/>
      <c r="H61" s="15"/>
      <c r="I61" s="15"/>
      <c r="J61" s="15"/>
      <c r="K61" s="15"/>
      <c r="L61" s="15"/>
      <c r="M61" s="15"/>
      <c r="N61" s="15"/>
      <c r="O61" s="15"/>
      <c r="P61" s="15"/>
      <c r="Q61" s="15"/>
      <c r="R61" s="15"/>
      <c r="S61" s="28"/>
    </row>
    <row r="62" spans="2:25">
      <c r="B62" s="6"/>
      <c r="C62" s="20"/>
      <c r="D62" s="20"/>
      <c r="E62" s="15"/>
      <c r="F62" s="15"/>
      <c r="G62" s="15"/>
      <c r="H62" s="15"/>
      <c r="I62" s="15"/>
      <c r="J62" s="15"/>
      <c r="K62" s="15"/>
      <c r="L62" s="15"/>
      <c r="M62" s="15"/>
      <c r="N62" s="15"/>
      <c r="O62" s="15"/>
      <c r="P62" s="15"/>
      <c r="Q62" s="15"/>
      <c r="R62" s="15"/>
      <c r="S62" s="28"/>
    </row>
    <row r="63" spans="2:25">
      <c r="B63" s="6"/>
      <c r="C63" s="20"/>
      <c r="D63" s="20"/>
      <c r="E63" s="15"/>
      <c r="F63" s="15"/>
      <c r="G63" s="15"/>
      <c r="H63" s="15"/>
      <c r="I63" s="15"/>
      <c r="J63" s="15"/>
      <c r="K63" s="15"/>
      <c r="L63" s="15"/>
      <c r="M63" s="15"/>
      <c r="N63" s="15"/>
      <c r="O63" s="15"/>
      <c r="P63" s="15"/>
      <c r="Q63" s="15"/>
      <c r="R63" s="15"/>
      <c r="S63" s="28"/>
    </row>
    <row r="64" spans="2:25">
      <c r="B64" s="6"/>
      <c r="C64" s="20"/>
      <c r="D64" s="20"/>
      <c r="E64" s="15"/>
      <c r="F64" s="15"/>
      <c r="G64" s="15"/>
      <c r="H64" s="15"/>
      <c r="I64" s="15"/>
      <c r="J64" s="15"/>
      <c r="K64" s="15"/>
      <c r="L64" s="15"/>
      <c r="M64" s="15"/>
      <c r="N64" s="15"/>
      <c r="O64" s="15"/>
      <c r="P64" s="15"/>
      <c r="Q64" s="15"/>
      <c r="R64" s="15"/>
      <c r="S64" s="28"/>
    </row>
    <row r="65" spans="2:19">
      <c r="B65" s="6"/>
      <c r="C65" s="20"/>
      <c r="D65" s="20"/>
      <c r="E65" s="15"/>
      <c r="F65" s="15"/>
      <c r="G65" s="15"/>
      <c r="H65" s="15"/>
      <c r="I65" s="15"/>
      <c r="J65" s="15"/>
      <c r="K65" s="15"/>
      <c r="L65" s="15"/>
      <c r="M65" s="15"/>
      <c r="N65" s="15"/>
      <c r="O65" s="15"/>
      <c r="P65" s="15"/>
      <c r="Q65" s="15"/>
      <c r="R65" s="15"/>
      <c r="S65" s="28"/>
    </row>
    <row r="66" spans="2:19">
      <c r="B66" s="6"/>
      <c r="C66" s="20"/>
      <c r="D66" s="20"/>
      <c r="E66" s="15"/>
      <c r="F66" s="15"/>
      <c r="G66" s="15"/>
      <c r="H66" s="15"/>
      <c r="I66" s="15"/>
      <c r="J66" s="15"/>
      <c r="K66" s="15"/>
      <c r="L66" s="15"/>
      <c r="M66" s="15"/>
      <c r="N66" s="15"/>
      <c r="O66" s="15"/>
      <c r="P66" s="15"/>
      <c r="Q66" s="15"/>
      <c r="R66" s="15"/>
      <c r="S66" s="28"/>
    </row>
    <row r="67" spans="2:19">
      <c r="B67" s="6"/>
      <c r="C67" s="20"/>
      <c r="D67" s="20"/>
      <c r="E67" s="15"/>
      <c r="F67" s="15"/>
      <c r="G67" s="15"/>
      <c r="H67" s="15"/>
      <c r="I67" s="15"/>
      <c r="J67" s="15"/>
      <c r="K67" s="15"/>
      <c r="L67" s="15"/>
      <c r="M67" s="15"/>
      <c r="N67" s="15"/>
      <c r="O67" s="15"/>
      <c r="P67" s="15"/>
      <c r="Q67" s="15"/>
      <c r="R67" s="15"/>
      <c r="S67" s="28"/>
    </row>
    <row r="68" spans="2:19">
      <c r="B68" s="6"/>
      <c r="C68" s="20"/>
      <c r="D68" s="20"/>
      <c r="E68" s="15"/>
      <c r="F68" s="15"/>
      <c r="G68" s="15"/>
      <c r="H68" s="15"/>
      <c r="I68" s="15"/>
      <c r="J68" s="15"/>
      <c r="K68" s="15"/>
      <c r="L68" s="15"/>
      <c r="M68" s="15"/>
      <c r="N68" s="15"/>
      <c r="O68" s="15"/>
      <c r="P68" s="15"/>
      <c r="Q68" s="15"/>
      <c r="R68" s="15"/>
      <c r="S68" s="28"/>
    </row>
    <row r="69" spans="2:19">
      <c r="B69" s="6"/>
      <c r="C69" s="20"/>
      <c r="D69" s="20"/>
      <c r="E69" s="15"/>
      <c r="F69" s="15"/>
      <c r="G69" s="15"/>
      <c r="H69" s="15"/>
      <c r="I69" s="15"/>
      <c r="J69" s="15"/>
      <c r="K69" s="15"/>
      <c r="L69" s="15"/>
      <c r="M69" s="15"/>
      <c r="N69" s="15"/>
      <c r="O69" s="15"/>
      <c r="P69" s="15"/>
      <c r="Q69" s="15"/>
      <c r="R69" s="15"/>
      <c r="S69" s="28"/>
    </row>
    <row r="70" spans="2:19">
      <c r="B70" s="6"/>
      <c r="C70" s="20"/>
      <c r="D70" s="20"/>
      <c r="E70" s="15"/>
      <c r="F70" s="15"/>
      <c r="G70" s="15"/>
      <c r="H70" s="15"/>
      <c r="I70" s="15"/>
      <c r="J70" s="15"/>
      <c r="K70" s="15"/>
      <c r="L70" s="15"/>
      <c r="M70" s="15"/>
      <c r="N70" s="15"/>
      <c r="O70" s="15"/>
      <c r="P70" s="15"/>
      <c r="Q70" s="15"/>
      <c r="R70" s="15"/>
      <c r="S70" s="28"/>
    </row>
    <row r="71" spans="2:19">
      <c r="B71" s="6"/>
      <c r="C71" s="20"/>
      <c r="D71" s="20"/>
      <c r="E71" s="15"/>
      <c r="F71" s="15"/>
      <c r="G71" s="15"/>
      <c r="H71" s="15"/>
      <c r="I71" s="15"/>
      <c r="J71" s="15"/>
      <c r="K71" s="15"/>
      <c r="L71" s="15"/>
      <c r="M71" s="15"/>
      <c r="N71" s="15"/>
      <c r="O71" s="15"/>
      <c r="P71" s="15"/>
      <c r="Q71" s="15"/>
      <c r="R71" s="15"/>
      <c r="S71" s="28"/>
    </row>
    <row r="72" spans="2:19">
      <c r="B72" s="6"/>
      <c r="C72" s="20"/>
      <c r="D72" s="20"/>
      <c r="E72" s="15"/>
      <c r="F72" s="15"/>
      <c r="G72" s="15"/>
      <c r="H72" s="15"/>
      <c r="I72" s="15"/>
      <c r="J72" s="15"/>
      <c r="K72" s="15"/>
      <c r="L72" s="15"/>
      <c r="M72" s="15"/>
      <c r="N72" s="15"/>
      <c r="O72" s="15"/>
      <c r="P72" s="15"/>
      <c r="Q72" s="15"/>
      <c r="R72" s="15"/>
      <c r="S72" s="28"/>
    </row>
    <row r="73" spans="2:19">
      <c r="B73" s="6"/>
      <c r="C73" s="20"/>
      <c r="D73" s="20"/>
      <c r="E73" s="15"/>
      <c r="F73" s="15"/>
      <c r="G73" s="15"/>
      <c r="H73" s="15"/>
      <c r="I73" s="15"/>
      <c r="J73" s="15"/>
      <c r="K73" s="15"/>
      <c r="L73" s="15"/>
      <c r="M73" s="15"/>
      <c r="N73" s="15"/>
      <c r="O73" s="15"/>
      <c r="P73" s="15"/>
      <c r="Q73" s="15"/>
      <c r="R73" s="15"/>
      <c r="S73" s="28"/>
    </row>
    <row r="74" spans="2:19">
      <c r="B74" s="6"/>
      <c r="C74" s="20"/>
      <c r="D74" s="20"/>
      <c r="E74" s="15"/>
      <c r="F74" s="15"/>
      <c r="G74" s="15"/>
      <c r="H74" s="15"/>
      <c r="I74" s="15"/>
      <c r="J74" s="15"/>
      <c r="K74" s="15"/>
      <c r="L74" s="15"/>
      <c r="M74" s="15"/>
      <c r="N74" s="15"/>
      <c r="O74" s="15"/>
      <c r="P74" s="15"/>
      <c r="Q74" s="15"/>
      <c r="R74" s="15"/>
      <c r="S74" s="28"/>
    </row>
    <row r="75" spans="2:19">
      <c r="B75" s="6"/>
      <c r="C75" s="20"/>
      <c r="D75" s="20"/>
      <c r="E75" s="15"/>
      <c r="F75" s="15"/>
      <c r="G75" s="15"/>
      <c r="H75" s="15"/>
      <c r="I75" s="15"/>
      <c r="J75" s="15"/>
      <c r="K75" s="15"/>
      <c r="L75" s="15"/>
      <c r="M75" s="15"/>
      <c r="N75" s="15"/>
      <c r="O75" s="15"/>
      <c r="P75" s="15"/>
      <c r="Q75" s="15"/>
      <c r="R75" s="15"/>
      <c r="S75" s="28"/>
    </row>
    <row r="76" spans="2:19">
      <c r="B76" s="6"/>
      <c r="C76" s="20"/>
      <c r="D76" s="20"/>
      <c r="E76" s="15"/>
      <c r="F76" s="15"/>
      <c r="G76" s="15"/>
      <c r="H76" s="15"/>
      <c r="I76" s="15"/>
      <c r="J76" s="15"/>
      <c r="K76" s="15"/>
      <c r="L76" s="15"/>
      <c r="M76" s="15"/>
      <c r="N76" s="15"/>
      <c r="O76" s="15"/>
      <c r="P76" s="15"/>
      <c r="Q76" s="15"/>
      <c r="R76" s="15"/>
      <c r="S76" s="28"/>
    </row>
    <row r="77" spans="2:19">
      <c r="B77" s="6"/>
      <c r="C77" s="20"/>
      <c r="D77" s="20"/>
      <c r="E77" s="15"/>
      <c r="F77" s="15"/>
      <c r="G77" s="15"/>
      <c r="H77" s="15"/>
      <c r="I77" s="15"/>
      <c r="J77" s="15"/>
      <c r="K77" s="15"/>
      <c r="L77" s="15"/>
      <c r="M77" s="15"/>
      <c r="N77" s="15"/>
      <c r="O77" s="15"/>
      <c r="P77" s="15"/>
      <c r="Q77" s="15"/>
      <c r="R77" s="15"/>
      <c r="S77" s="28"/>
    </row>
    <row r="78" spans="2:19">
      <c r="B78" s="6"/>
      <c r="C78" s="20"/>
      <c r="D78" s="20"/>
      <c r="E78" s="15"/>
      <c r="F78" s="15"/>
      <c r="G78" s="15"/>
      <c r="H78" s="15"/>
      <c r="I78" s="15"/>
      <c r="J78" s="15"/>
      <c r="K78" s="15"/>
      <c r="L78" s="15"/>
      <c r="M78" s="15"/>
      <c r="N78" s="15"/>
      <c r="O78" s="15"/>
      <c r="P78" s="15"/>
      <c r="Q78" s="15"/>
      <c r="R78" s="15"/>
      <c r="S78" s="28"/>
    </row>
    <row r="79" spans="2:19">
      <c r="B79" s="6"/>
      <c r="C79" s="20"/>
      <c r="D79" s="20"/>
      <c r="E79" s="15"/>
      <c r="F79" s="15"/>
      <c r="G79" s="15"/>
      <c r="H79" s="15"/>
      <c r="I79" s="15"/>
      <c r="J79" s="15"/>
      <c r="K79" s="15"/>
      <c r="L79" s="15"/>
      <c r="M79" s="15"/>
      <c r="N79" s="15"/>
      <c r="O79" s="15"/>
      <c r="P79" s="15"/>
      <c r="Q79" s="15"/>
      <c r="R79" s="15"/>
      <c r="S79" s="28"/>
    </row>
    <row r="80" spans="2:19">
      <c r="B80" s="6"/>
      <c r="C80" s="20"/>
      <c r="D80" s="20"/>
      <c r="E80" s="15"/>
      <c r="F80" s="15"/>
      <c r="G80" s="15"/>
      <c r="H80" s="15"/>
      <c r="I80" s="15"/>
      <c r="J80" s="15"/>
      <c r="K80" s="15"/>
      <c r="L80" s="15"/>
      <c r="M80" s="15"/>
      <c r="N80" s="15"/>
      <c r="O80" s="15"/>
      <c r="P80" s="15"/>
      <c r="Q80" s="15"/>
      <c r="R80" s="15"/>
      <c r="S80" s="28"/>
    </row>
    <row r="81" spans="2:19">
      <c r="B81" s="6"/>
      <c r="C81" s="20"/>
      <c r="D81" s="20"/>
      <c r="E81" s="15"/>
      <c r="F81" s="15"/>
      <c r="G81" s="15"/>
      <c r="H81" s="15"/>
      <c r="I81" s="15"/>
      <c r="J81" s="15"/>
      <c r="K81" s="15"/>
      <c r="L81" s="15"/>
      <c r="M81" s="15"/>
      <c r="N81" s="15"/>
      <c r="O81" s="15"/>
      <c r="P81" s="15"/>
      <c r="Q81" s="15"/>
      <c r="R81" s="15"/>
      <c r="S81" s="28"/>
    </row>
    <row r="82" spans="2:19">
      <c r="B82" s="6"/>
      <c r="C82" s="20"/>
      <c r="D82" s="20"/>
      <c r="E82" s="15"/>
      <c r="F82" s="15"/>
      <c r="G82" s="15"/>
      <c r="H82" s="15"/>
      <c r="I82" s="15"/>
      <c r="J82" s="15"/>
      <c r="K82" s="15"/>
      <c r="L82" s="15"/>
      <c r="M82" s="15"/>
      <c r="N82" s="15"/>
      <c r="O82" s="15"/>
      <c r="P82" s="15"/>
      <c r="Q82" s="15"/>
      <c r="R82" s="15"/>
      <c r="S82" s="28"/>
    </row>
    <row r="83" spans="2:19">
      <c r="B83" s="6"/>
      <c r="C83" s="20"/>
      <c r="D83" s="20"/>
      <c r="E83" s="15"/>
      <c r="F83" s="15"/>
      <c r="G83" s="15"/>
      <c r="H83" s="15"/>
      <c r="I83" s="15"/>
      <c r="J83" s="15"/>
      <c r="K83" s="15"/>
      <c r="L83" s="15"/>
      <c r="M83" s="15"/>
      <c r="N83" s="15"/>
      <c r="O83" s="15"/>
      <c r="P83" s="15"/>
      <c r="Q83" s="15"/>
      <c r="R83" s="15"/>
      <c r="S83" s="28"/>
    </row>
    <row r="84" spans="2:19">
      <c r="B84" s="6"/>
      <c r="C84" s="20"/>
      <c r="E84" s="15"/>
      <c r="F84" s="15"/>
      <c r="G84" s="15"/>
      <c r="H84" s="15"/>
      <c r="I84" s="15"/>
      <c r="J84" s="15"/>
      <c r="K84" s="15"/>
      <c r="L84" s="15"/>
      <c r="M84" s="15"/>
      <c r="N84" s="15"/>
      <c r="O84" s="15"/>
      <c r="P84" s="15"/>
      <c r="Q84" s="15"/>
      <c r="R84" s="15"/>
    </row>
    <row r="85" spans="2:19">
      <c r="B85" s="6"/>
      <c r="E85" s="15"/>
      <c r="F85" s="15"/>
      <c r="G85" s="15"/>
      <c r="H85" s="15"/>
      <c r="I85" s="15"/>
      <c r="J85" s="15"/>
      <c r="K85" s="15"/>
      <c r="L85" s="15"/>
      <c r="M85" s="15"/>
      <c r="N85" s="15"/>
      <c r="O85" s="15"/>
      <c r="P85" s="15"/>
      <c r="Q85" s="15"/>
      <c r="R85" s="15"/>
      <c r="S85" s="15"/>
    </row>
    <row r="86" spans="2:19">
      <c r="B86" s="6"/>
      <c r="E86" s="15"/>
      <c r="F86" s="15"/>
      <c r="G86" s="15"/>
      <c r="H86" s="15"/>
      <c r="I86" s="15"/>
      <c r="J86" s="15"/>
      <c r="K86" s="15"/>
      <c r="L86" s="15"/>
      <c r="M86" s="15"/>
      <c r="N86" s="15"/>
      <c r="O86" s="15"/>
      <c r="P86" s="15"/>
      <c r="Q86" s="15"/>
      <c r="R86" s="15"/>
      <c r="S86" s="15"/>
    </row>
    <row r="87" spans="2:19">
      <c r="B87" s="6"/>
      <c r="E87" s="15"/>
      <c r="F87" s="15"/>
      <c r="G87" s="15"/>
      <c r="H87" s="15"/>
      <c r="I87" s="15"/>
      <c r="J87" s="15"/>
      <c r="K87" s="15"/>
      <c r="L87" s="15"/>
      <c r="M87" s="15"/>
      <c r="N87" s="15"/>
      <c r="O87" s="15"/>
      <c r="P87" s="15"/>
      <c r="Q87" s="15"/>
      <c r="R87" s="15"/>
      <c r="S87" s="15"/>
    </row>
    <row r="88" spans="2:19">
      <c r="B88" s="6"/>
      <c r="E88" s="15"/>
      <c r="F88" s="15"/>
      <c r="G88" s="15"/>
      <c r="H88" s="15"/>
      <c r="I88" s="15"/>
      <c r="J88" s="15"/>
      <c r="K88" s="15"/>
      <c r="L88" s="15"/>
      <c r="M88" s="15"/>
      <c r="N88" s="15"/>
      <c r="O88" s="15"/>
      <c r="P88" s="15"/>
      <c r="Q88" s="15"/>
      <c r="R88" s="15"/>
    </row>
    <row r="89" spans="2:19">
      <c r="B89" s="6"/>
      <c r="E89" s="15"/>
      <c r="F89" s="15"/>
      <c r="G89" s="15"/>
      <c r="H89" s="15"/>
      <c r="I89" s="15"/>
      <c r="J89" s="15"/>
      <c r="K89" s="15"/>
      <c r="L89" s="15"/>
      <c r="M89" s="15"/>
      <c r="N89" s="15"/>
      <c r="O89" s="15"/>
      <c r="P89" s="15"/>
      <c r="Q89" s="15"/>
      <c r="R89" s="15"/>
    </row>
    <row r="90" spans="2:19">
      <c r="B90" s="6"/>
      <c r="E90" s="15"/>
      <c r="F90" s="15"/>
      <c r="G90" s="15"/>
      <c r="H90" s="15"/>
      <c r="I90" s="15"/>
      <c r="J90" s="15"/>
      <c r="K90" s="15"/>
      <c r="L90" s="15"/>
      <c r="M90" s="15"/>
      <c r="N90" s="15"/>
      <c r="O90" s="15"/>
      <c r="P90" s="15"/>
      <c r="Q90" s="15"/>
      <c r="R90" s="15"/>
    </row>
    <row r="91" spans="2:19">
      <c r="B91" s="6"/>
      <c r="E91" s="15"/>
      <c r="F91" s="15"/>
      <c r="G91" s="15"/>
      <c r="H91" s="15"/>
      <c r="I91" s="15"/>
      <c r="J91" s="15"/>
      <c r="K91" s="15"/>
      <c r="L91" s="15"/>
      <c r="M91" s="15"/>
      <c r="N91" s="15"/>
      <c r="O91" s="15"/>
      <c r="P91" s="15"/>
      <c r="Q91" s="15"/>
      <c r="R91" s="15"/>
    </row>
    <row r="92" spans="2:19">
      <c r="B92" s="6"/>
      <c r="E92" s="15"/>
      <c r="F92" s="15"/>
      <c r="G92" s="15"/>
      <c r="H92" s="15"/>
      <c r="I92" s="15"/>
      <c r="J92" s="15"/>
      <c r="K92" s="15"/>
      <c r="L92" s="15"/>
      <c r="M92" s="15"/>
      <c r="N92" s="15"/>
      <c r="O92" s="15"/>
      <c r="P92" s="15"/>
      <c r="Q92" s="15"/>
      <c r="R92" s="15"/>
    </row>
    <row r="93" spans="2:19">
      <c r="B93" s="6"/>
      <c r="E93" s="15"/>
      <c r="F93" s="15"/>
      <c r="G93" s="15"/>
      <c r="H93" s="15"/>
      <c r="I93" s="15"/>
      <c r="J93" s="15"/>
      <c r="K93" s="15"/>
      <c r="L93" s="15"/>
      <c r="M93" s="15"/>
      <c r="N93" s="15"/>
      <c r="O93" s="15"/>
      <c r="P93" s="15"/>
      <c r="Q93" s="15"/>
      <c r="R93" s="15"/>
    </row>
    <row r="94" spans="2:19">
      <c r="B94" s="6"/>
      <c r="E94" s="15"/>
      <c r="F94" s="15"/>
      <c r="G94" s="15"/>
      <c r="H94" s="15"/>
      <c r="I94" s="15"/>
      <c r="J94" s="15"/>
      <c r="K94" s="15"/>
      <c r="L94" s="15"/>
      <c r="M94" s="15"/>
      <c r="N94" s="15"/>
      <c r="O94" s="15"/>
      <c r="P94" s="15"/>
      <c r="Q94" s="15"/>
      <c r="R94" s="15"/>
    </row>
    <row r="95" spans="2:19">
      <c r="B95" s="6"/>
      <c r="E95" s="15"/>
      <c r="F95" s="15"/>
      <c r="G95" s="15"/>
      <c r="H95" s="15"/>
      <c r="I95" s="15"/>
      <c r="J95" s="15"/>
      <c r="K95" s="15"/>
      <c r="L95" s="15"/>
      <c r="M95" s="15"/>
      <c r="N95" s="15"/>
      <c r="O95" s="15"/>
      <c r="P95" s="15"/>
      <c r="Q95" s="15"/>
      <c r="R95" s="15"/>
    </row>
    <row r="96" spans="2:19">
      <c r="B96" s="6"/>
      <c r="E96" s="15"/>
      <c r="F96" s="15"/>
      <c r="G96" s="15"/>
      <c r="H96" s="15"/>
      <c r="I96" s="15"/>
      <c r="J96" s="15"/>
      <c r="K96" s="15"/>
      <c r="L96" s="15"/>
      <c r="M96" s="15"/>
      <c r="N96" s="15"/>
      <c r="O96" s="15"/>
      <c r="P96" s="15"/>
      <c r="Q96" s="15"/>
      <c r="R96" s="15"/>
    </row>
    <row r="97" spans="2:18">
      <c r="B97" s="6"/>
      <c r="E97" s="15"/>
      <c r="F97" s="15"/>
      <c r="G97" s="15"/>
      <c r="H97" s="15"/>
      <c r="I97" s="15"/>
      <c r="J97" s="15"/>
      <c r="K97" s="15"/>
      <c r="L97" s="15"/>
      <c r="M97" s="15"/>
      <c r="N97" s="15"/>
      <c r="O97" s="15"/>
      <c r="P97" s="15"/>
      <c r="Q97" s="15"/>
      <c r="R97" s="15"/>
    </row>
    <row r="98" spans="2:18">
      <c r="B98" s="6"/>
      <c r="E98" s="15"/>
      <c r="F98" s="15"/>
      <c r="G98" s="15"/>
      <c r="H98" s="15"/>
      <c r="I98" s="15"/>
      <c r="J98" s="15"/>
      <c r="K98" s="15"/>
      <c r="L98" s="15"/>
      <c r="M98" s="15"/>
      <c r="N98" s="15"/>
      <c r="O98" s="15"/>
      <c r="P98" s="15"/>
      <c r="Q98" s="15"/>
      <c r="R98" s="15"/>
    </row>
    <row r="99" spans="2:18">
      <c r="B99" s="6"/>
      <c r="E99" s="15"/>
      <c r="F99" s="15"/>
      <c r="G99" s="15"/>
      <c r="H99" s="15"/>
      <c r="I99" s="15"/>
      <c r="J99" s="15"/>
      <c r="K99" s="15"/>
      <c r="L99" s="15"/>
      <c r="M99" s="15"/>
      <c r="N99" s="15"/>
      <c r="O99" s="15"/>
      <c r="P99" s="15"/>
      <c r="Q99" s="15"/>
      <c r="R99" s="15"/>
    </row>
    <row r="100" spans="2:18">
      <c r="B100" s="6"/>
      <c r="E100" s="15"/>
      <c r="F100" s="15"/>
      <c r="G100" s="15"/>
      <c r="H100" s="15"/>
      <c r="I100" s="15"/>
      <c r="J100" s="15"/>
      <c r="K100" s="15"/>
      <c r="L100" s="15"/>
      <c r="M100" s="15"/>
      <c r="N100" s="15"/>
      <c r="O100" s="15"/>
      <c r="P100" s="15"/>
      <c r="Q100" s="15"/>
      <c r="R100" s="15"/>
    </row>
    <row r="101" spans="2:18">
      <c r="B101" s="6"/>
      <c r="E101" s="15"/>
      <c r="F101" s="15"/>
      <c r="G101" s="15"/>
      <c r="H101" s="15"/>
      <c r="I101" s="15"/>
      <c r="J101" s="15"/>
      <c r="K101" s="15"/>
      <c r="L101" s="15"/>
      <c r="M101" s="15"/>
      <c r="N101" s="15"/>
      <c r="O101" s="15"/>
      <c r="P101" s="15"/>
      <c r="Q101" s="15"/>
      <c r="R101" s="15"/>
    </row>
    <row r="102" spans="2:18">
      <c r="B102" s="6"/>
      <c r="E102" s="15"/>
      <c r="F102" s="15"/>
      <c r="G102" s="15"/>
      <c r="H102" s="15"/>
      <c r="I102" s="15"/>
      <c r="J102" s="15"/>
      <c r="K102" s="15"/>
      <c r="L102" s="15"/>
      <c r="M102" s="15"/>
      <c r="N102" s="15"/>
      <c r="O102" s="15"/>
      <c r="P102" s="15"/>
      <c r="Q102" s="15"/>
      <c r="R102" s="15"/>
    </row>
    <row r="103" spans="2:18">
      <c r="B103" s="6"/>
      <c r="E103" s="15"/>
      <c r="F103" s="15"/>
      <c r="G103" s="15"/>
      <c r="H103" s="15"/>
      <c r="I103" s="15"/>
      <c r="J103" s="15"/>
      <c r="K103" s="15"/>
      <c r="L103" s="15"/>
      <c r="M103" s="15"/>
      <c r="N103" s="15"/>
      <c r="O103" s="15"/>
      <c r="P103" s="15"/>
      <c r="Q103" s="15"/>
      <c r="R103" s="15"/>
    </row>
    <row r="104" spans="2:18">
      <c r="B104" s="6"/>
      <c r="E104" s="15"/>
      <c r="F104" s="15"/>
      <c r="G104" s="15"/>
      <c r="H104" s="15"/>
      <c r="I104" s="15"/>
      <c r="J104" s="15"/>
      <c r="K104" s="15"/>
      <c r="L104" s="15"/>
      <c r="M104" s="15"/>
      <c r="N104" s="15"/>
      <c r="O104" s="15"/>
      <c r="P104" s="15"/>
      <c r="Q104" s="15"/>
      <c r="R104" s="15"/>
    </row>
    <row r="105" spans="2:18">
      <c r="B105" s="6"/>
      <c r="E105" s="15"/>
      <c r="F105" s="15"/>
      <c r="G105" s="15"/>
      <c r="H105" s="15"/>
      <c r="I105" s="15"/>
      <c r="J105" s="15"/>
      <c r="K105" s="15"/>
      <c r="L105" s="15"/>
      <c r="M105" s="15"/>
      <c r="N105" s="15"/>
      <c r="O105" s="15"/>
      <c r="P105" s="15"/>
      <c r="Q105" s="15"/>
      <c r="R105" s="15"/>
    </row>
    <row r="106" spans="2:18">
      <c r="B106" s="6"/>
      <c r="E106" s="15"/>
      <c r="F106" s="15"/>
      <c r="G106" s="15"/>
      <c r="H106" s="15"/>
      <c r="I106" s="15"/>
      <c r="J106" s="15"/>
      <c r="K106" s="15"/>
      <c r="L106" s="15"/>
      <c r="M106" s="15"/>
      <c r="N106" s="15"/>
      <c r="O106" s="15"/>
      <c r="P106" s="15"/>
      <c r="Q106" s="15"/>
      <c r="R106" s="15"/>
    </row>
    <row r="107" spans="2:18">
      <c r="B107" s="6"/>
      <c r="E107" s="15"/>
      <c r="F107" s="15"/>
      <c r="G107" s="15"/>
      <c r="H107" s="15"/>
      <c r="I107" s="15"/>
      <c r="J107" s="15"/>
      <c r="K107" s="15"/>
      <c r="L107" s="15"/>
      <c r="M107" s="15"/>
      <c r="N107" s="15"/>
      <c r="O107" s="15"/>
      <c r="P107" s="15"/>
      <c r="Q107" s="15"/>
      <c r="R107" s="15"/>
    </row>
    <row r="108" spans="2:18">
      <c r="B108" s="6"/>
      <c r="E108" s="15"/>
      <c r="F108" s="15"/>
      <c r="G108" s="15"/>
      <c r="H108" s="15"/>
      <c r="I108" s="15"/>
      <c r="J108" s="15"/>
      <c r="K108" s="15"/>
      <c r="L108" s="15"/>
      <c r="M108" s="15"/>
      <c r="N108" s="15"/>
      <c r="O108" s="15"/>
      <c r="P108" s="15"/>
      <c r="Q108" s="15"/>
      <c r="R108" s="15"/>
    </row>
    <row r="109" spans="2:18">
      <c r="B109" s="6"/>
      <c r="E109" s="15"/>
      <c r="F109" s="15"/>
      <c r="G109" s="15"/>
      <c r="H109" s="15"/>
      <c r="I109" s="15"/>
      <c r="J109" s="15"/>
      <c r="K109" s="15"/>
      <c r="L109" s="15"/>
      <c r="M109" s="15"/>
      <c r="N109" s="15"/>
      <c r="O109" s="15"/>
      <c r="P109" s="15"/>
      <c r="Q109" s="15"/>
      <c r="R109" s="15"/>
    </row>
    <row r="110" spans="2:18">
      <c r="B110" s="6"/>
      <c r="E110" s="15"/>
      <c r="F110" s="15"/>
      <c r="G110" s="15"/>
      <c r="H110" s="15"/>
      <c r="I110" s="15"/>
      <c r="J110" s="15"/>
      <c r="K110" s="15"/>
      <c r="L110" s="15"/>
      <c r="M110" s="15"/>
      <c r="N110" s="15"/>
      <c r="O110" s="15"/>
      <c r="P110" s="15"/>
      <c r="Q110" s="15"/>
      <c r="R110" s="15"/>
    </row>
    <row r="111" spans="2:18">
      <c r="B111" s="6"/>
      <c r="E111" s="15"/>
      <c r="F111" s="15"/>
      <c r="G111" s="15"/>
      <c r="H111" s="15"/>
      <c r="I111" s="15"/>
      <c r="J111" s="15"/>
      <c r="K111" s="15"/>
      <c r="L111" s="15"/>
      <c r="M111" s="15"/>
      <c r="N111" s="15"/>
      <c r="O111" s="15"/>
      <c r="P111" s="15"/>
      <c r="Q111" s="15"/>
      <c r="R111" s="15"/>
    </row>
    <row r="112" spans="2:18">
      <c r="B112" s="6"/>
      <c r="E112" s="15"/>
      <c r="F112" s="15"/>
      <c r="G112" s="15"/>
      <c r="H112" s="15"/>
      <c r="I112" s="15"/>
      <c r="J112" s="15"/>
      <c r="K112" s="15"/>
      <c r="L112" s="15"/>
      <c r="M112" s="15"/>
      <c r="N112" s="15"/>
      <c r="O112" s="15"/>
      <c r="P112" s="15"/>
      <c r="Q112" s="15"/>
      <c r="R112" s="15"/>
    </row>
    <row r="113" spans="2:18">
      <c r="B113" s="6"/>
      <c r="E113" s="15"/>
      <c r="F113" s="15"/>
      <c r="G113" s="15"/>
      <c r="H113" s="15"/>
      <c r="I113" s="15"/>
      <c r="J113" s="15"/>
      <c r="K113" s="15"/>
      <c r="L113" s="15"/>
      <c r="M113" s="15"/>
      <c r="N113" s="15"/>
      <c r="O113" s="15"/>
      <c r="P113" s="15"/>
      <c r="Q113" s="15"/>
      <c r="R113" s="15"/>
    </row>
    <row r="114" spans="2:18">
      <c r="B114" s="6"/>
      <c r="E114" s="15"/>
      <c r="F114" s="15"/>
      <c r="G114" s="15"/>
      <c r="H114" s="15"/>
      <c r="I114" s="15"/>
      <c r="J114" s="15"/>
      <c r="K114" s="15"/>
      <c r="L114" s="15"/>
      <c r="M114" s="15"/>
      <c r="N114" s="15"/>
      <c r="O114" s="15"/>
      <c r="P114" s="15"/>
      <c r="Q114" s="15"/>
      <c r="R114" s="15"/>
    </row>
    <row r="115" spans="2:18">
      <c r="B115" s="6"/>
      <c r="E115" s="15"/>
      <c r="F115" s="15"/>
      <c r="G115" s="15"/>
      <c r="H115" s="15"/>
      <c r="I115" s="15"/>
      <c r="J115" s="15"/>
      <c r="K115" s="15"/>
      <c r="L115" s="15"/>
      <c r="M115" s="15"/>
      <c r="N115" s="15"/>
      <c r="O115" s="15"/>
      <c r="P115" s="15"/>
      <c r="Q115" s="15"/>
      <c r="R115" s="15"/>
    </row>
    <row r="116" spans="2:18">
      <c r="B116" s="6"/>
    </row>
    <row r="117" spans="2:18">
      <c r="B117" s="6"/>
    </row>
    <row r="118" spans="2:18">
      <c r="B118" s="6"/>
    </row>
    <row r="119" spans="2:18">
      <c r="B119" s="6"/>
    </row>
    <row r="120" spans="2:18">
      <c r="B120" s="6"/>
    </row>
    <row r="121" spans="2:18">
      <c r="B121" s="6"/>
    </row>
    <row r="122" spans="2:18">
      <c r="B122" s="6"/>
    </row>
    <row r="123" spans="2:18">
      <c r="B123" s="6"/>
    </row>
    <row r="124" spans="2:18">
      <c r="B124" s="6"/>
    </row>
    <row r="125" spans="2:18">
      <c r="B125" s="6"/>
    </row>
    <row r="126" spans="2:18">
      <c r="B126" s="6"/>
    </row>
    <row r="127" spans="2:18">
      <c r="B127" s="6"/>
    </row>
    <row r="128" spans="2:18">
      <c r="B128" s="6"/>
    </row>
    <row r="129" spans="2:2">
      <c r="B129" s="6"/>
    </row>
    <row r="130" spans="2:2">
      <c r="B130" s="6"/>
    </row>
    <row r="131" spans="2:2">
      <c r="B131" s="6"/>
    </row>
    <row r="132" spans="2:2">
      <c r="B132" s="6"/>
    </row>
    <row r="133" spans="2:2">
      <c r="B133" s="6"/>
    </row>
    <row r="134" spans="2:2">
      <c r="B134" s="6"/>
    </row>
    <row r="135" spans="2:2">
      <c r="B135" s="6"/>
    </row>
    <row r="136" spans="2:2">
      <c r="B136" s="6"/>
    </row>
    <row r="137" spans="2:2">
      <c r="B137" s="6"/>
    </row>
    <row r="138" spans="2:2">
      <c r="B138" s="6"/>
    </row>
    <row r="139" spans="2:2">
      <c r="B139" s="6"/>
    </row>
    <row r="140" spans="2:2">
      <c r="B140" s="6"/>
    </row>
    <row r="141" spans="2:2">
      <c r="B141" s="6"/>
    </row>
    <row r="142" spans="2:2">
      <c r="B142" s="6"/>
    </row>
    <row r="143" spans="2:2">
      <c r="B143" s="6"/>
    </row>
    <row r="144" spans="2:2">
      <c r="B144" s="6"/>
    </row>
    <row r="145" spans="2:2">
      <c r="B145" s="6"/>
    </row>
    <row r="146" spans="2:2">
      <c r="B146" s="6"/>
    </row>
    <row r="147" spans="2:2">
      <c r="B147" s="6"/>
    </row>
    <row r="148" spans="2:2">
      <c r="B148" s="6"/>
    </row>
    <row r="149" spans="2:2">
      <c r="B149" s="6"/>
    </row>
    <row r="150" spans="2:2">
      <c r="B150" s="6"/>
    </row>
    <row r="151" spans="2:2">
      <c r="B151" s="6"/>
    </row>
    <row r="152" spans="2:2">
      <c r="B152" s="6"/>
    </row>
    <row r="153" spans="2:2">
      <c r="B153" s="6"/>
    </row>
    <row r="154" spans="2:2">
      <c r="B154" s="6"/>
    </row>
    <row r="155" spans="2:2">
      <c r="B155" s="6"/>
    </row>
    <row r="156" spans="2:2">
      <c r="B156" s="6"/>
    </row>
    <row r="157" spans="2:2">
      <c r="B157" s="6"/>
    </row>
    <row r="158" spans="2:2">
      <c r="B158" s="6"/>
    </row>
    <row r="159" spans="2:2">
      <c r="B159" s="6"/>
    </row>
    <row r="160" spans="2:2">
      <c r="B160" s="6"/>
    </row>
    <row r="161" spans="2:2">
      <c r="B161" s="6"/>
    </row>
    <row r="162" spans="2:2">
      <c r="B162" s="6"/>
    </row>
    <row r="163" spans="2:2">
      <c r="B163" s="6"/>
    </row>
    <row r="164" spans="2:2">
      <c r="B164" s="6"/>
    </row>
    <row r="165" spans="2:2">
      <c r="B165" s="6"/>
    </row>
    <row r="166" spans="2:2">
      <c r="B166" s="6"/>
    </row>
    <row r="167" spans="2:2">
      <c r="B167" s="6"/>
    </row>
    <row r="168" spans="2:2">
      <c r="B168" s="6"/>
    </row>
    <row r="169" spans="2:2">
      <c r="B169" s="6"/>
    </row>
    <row r="170" spans="2:2">
      <c r="B170" s="6"/>
    </row>
    <row r="171" spans="2:2">
      <c r="B171" s="6"/>
    </row>
    <row r="172" spans="2:2">
      <c r="B172" s="6"/>
    </row>
    <row r="173" spans="2:2">
      <c r="B173" s="6"/>
    </row>
    <row r="174" spans="2:2">
      <c r="B174" s="6"/>
    </row>
    <row r="175" spans="2:2">
      <c r="B175" s="6"/>
    </row>
    <row r="176" spans="2:2">
      <c r="B176" s="6"/>
    </row>
    <row r="177" spans="2:2">
      <c r="B177" s="6"/>
    </row>
    <row r="178" spans="2:2">
      <c r="B178" s="6"/>
    </row>
    <row r="179" spans="2:2">
      <c r="B179" s="6"/>
    </row>
    <row r="180" spans="2:2">
      <c r="B180" s="6"/>
    </row>
    <row r="181" spans="2:2">
      <c r="B181" s="6"/>
    </row>
    <row r="182" spans="2:2">
      <c r="B182" s="6"/>
    </row>
    <row r="183" spans="2:2">
      <c r="B183" s="6"/>
    </row>
    <row r="184" spans="2:2">
      <c r="B184" s="6"/>
    </row>
    <row r="185" spans="2:2">
      <c r="B185" s="6"/>
    </row>
    <row r="186" spans="2:2">
      <c r="B186" s="6"/>
    </row>
    <row r="187" spans="2:2">
      <c r="B187" s="6"/>
    </row>
    <row r="188" spans="2:2">
      <c r="B188" s="6"/>
    </row>
    <row r="189" spans="2:2">
      <c r="B189" s="6"/>
    </row>
    <row r="190" spans="2:2">
      <c r="B190" s="6"/>
    </row>
    <row r="191" spans="2:2">
      <c r="B191" s="6"/>
    </row>
    <row r="192" spans="2:2">
      <c r="B192" s="6"/>
    </row>
    <row r="193" spans="2:2">
      <c r="B193" s="6"/>
    </row>
    <row r="194" spans="2:2">
      <c r="B194" s="6"/>
    </row>
    <row r="195" spans="2:2">
      <c r="B195" s="6"/>
    </row>
    <row r="196" spans="2:2">
      <c r="B196" s="6"/>
    </row>
    <row r="197" spans="2:2">
      <c r="B197" s="6"/>
    </row>
    <row r="198" spans="2:2">
      <c r="B198" s="6"/>
    </row>
    <row r="199" spans="2:2">
      <c r="B199" s="6"/>
    </row>
    <row r="200" spans="2:2">
      <c r="B200" s="6"/>
    </row>
    <row r="201" spans="2:2">
      <c r="B201" s="6"/>
    </row>
    <row r="202" spans="2:2">
      <c r="B202" s="6"/>
    </row>
    <row r="203" spans="2:2">
      <c r="B203" s="6"/>
    </row>
    <row r="204" spans="2:2">
      <c r="B204" s="6"/>
    </row>
    <row r="205" spans="2:2">
      <c r="B205" s="6"/>
    </row>
    <row r="206" spans="2:2">
      <c r="B206" s="6"/>
    </row>
    <row r="207" spans="2:2">
      <c r="B207" s="6"/>
    </row>
    <row r="208" spans="2:2">
      <c r="B208" s="6"/>
    </row>
    <row r="209" spans="2:2">
      <c r="B209" s="6"/>
    </row>
    <row r="210" spans="2:2">
      <c r="B210" s="6"/>
    </row>
    <row r="211" spans="2:2">
      <c r="B211" s="6"/>
    </row>
    <row r="212" spans="2:2">
      <c r="B212" s="6"/>
    </row>
    <row r="213" spans="2:2">
      <c r="B213" s="6"/>
    </row>
    <row r="214" spans="2:2">
      <c r="B214" s="6"/>
    </row>
    <row r="215" spans="2:2">
      <c r="B215" s="6"/>
    </row>
    <row r="216" spans="2:2">
      <c r="B216" s="6"/>
    </row>
    <row r="217" spans="2:2">
      <c r="B217" s="6"/>
    </row>
    <row r="218" spans="2:2">
      <c r="B218" s="6"/>
    </row>
    <row r="219" spans="2:2">
      <c r="B219" s="6"/>
    </row>
    <row r="220" spans="2:2">
      <c r="B220" s="6"/>
    </row>
    <row r="221" spans="2:2">
      <c r="B221" s="6"/>
    </row>
    <row r="222" spans="2:2">
      <c r="B222" s="6"/>
    </row>
    <row r="223" spans="2:2">
      <c r="B223" s="6"/>
    </row>
    <row r="224" spans="2:2">
      <c r="B224" s="6"/>
    </row>
    <row r="225" spans="2:2">
      <c r="B225" s="6"/>
    </row>
    <row r="226" spans="2:2">
      <c r="B226" s="6"/>
    </row>
    <row r="227" spans="2:2">
      <c r="B227" s="6"/>
    </row>
    <row r="228" spans="2:2">
      <c r="B228" s="6"/>
    </row>
    <row r="229" spans="2:2">
      <c r="B229" s="6"/>
    </row>
    <row r="230" spans="2:2">
      <c r="B230" s="6"/>
    </row>
    <row r="231" spans="2:2">
      <c r="B231" s="6"/>
    </row>
    <row r="232" spans="2:2">
      <c r="B232" s="6"/>
    </row>
    <row r="233" spans="2:2">
      <c r="B233" s="6"/>
    </row>
    <row r="234" spans="2:2">
      <c r="B234" s="6"/>
    </row>
    <row r="235" spans="2:2">
      <c r="B235" s="6"/>
    </row>
    <row r="236" spans="2:2">
      <c r="B236" s="6"/>
    </row>
    <row r="237" spans="2:2">
      <c r="B237" s="6"/>
    </row>
    <row r="238" spans="2:2">
      <c r="B238" s="6"/>
    </row>
    <row r="239" spans="2:2">
      <c r="B239" s="6"/>
    </row>
    <row r="240" spans="2:2">
      <c r="B240" s="6"/>
    </row>
    <row r="241" spans="2:2">
      <c r="B241" s="6"/>
    </row>
    <row r="242" spans="2:2">
      <c r="B242" s="6"/>
    </row>
    <row r="243" spans="2:2">
      <c r="B243" s="6"/>
    </row>
    <row r="244" spans="2:2">
      <c r="B244" s="6"/>
    </row>
    <row r="245" spans="2:2">
      <c r="B245" s="6"/>
    </row>
    <row r="246" spans="2:2">
      <c r="B246" s="6"/>
    </row>
    <row r="247" spans="2:2">
      <c r="B247" s="6"/>
    </row>
    <row r="248" spans="2:2">
      <c r="B248" s="6"/>
    </row>
    <row r="249" spans="2:2">
      <c r="B249" s="6"/>
    </row>
    <row r="250" spans="2:2">
      <c r="B250" s="6"/>
    </row>
    <row r="251" spans="2:2">
      <c r="B251" s="6"/>
    </row>
    <row r="252" spans="2:2">
      <c r="B252" s="6"/>
    </row>
    <row r="253" spans="2:2">
      <c r="B253" s="6"/>
    </row>
    <row r="254" spans="2:2">
      <c r="B254" s="6"/>
    </row>
    <row r="255" spans="2:2">
      <c r="B255" s="6"/>
    </row>
    <row r="256" spans="2:2">
      <c r="B256" s="6"/>
    </row>
    <row r="257" spans="2:2">
      <c r="B257" s="6"/>
    </row>
    <row r="258" spans="2:2">
      <c r="B258" s="6"/>
    </row>
    <row r="259" spans="2:2">
      <c r="B259" s="6"/>
    </row>
    <row r="260" spans="2:2">
      <c r="B260" s="6"/>
    </row>
    <row r="261" spans="2:2">
      <c r="B261" s="6"/>
    </row>
    <row r="262" spans="2:2">
      <c r="B262" s="6"/>
    </row>
    <row r="263" spans="2:2">
      <c r="B263" s="6"/>
    </row>
    <row r="264" spans="2:2">
      <c r="B264" s="6"/>
    </row>
    <row r="265" spans="2:2">
      <c r="B265" s="6"/>
    </row>
    <row r="266" spans="2:2">
      <c r="B266" s="6"/>
    </row>
    <row r="267" spans="2:2">
      <c r="B267" s="6"/>
    </row>
    <row r="268" spans="2:2">
      <c r="B268" s="6"/>
    </row>
    <row r="269" spans="2:2">
      <c r="B269" s="6"/>
    </row>
    <row r="270" spans="2:2">
      <c r="B270" s="6"/>
    </row>
    <row r="271" spans="2:2">
      <c r="B271" s="6"/>
    </row>
    <row r="272" spans="2:2">
      <c r="B272" s="6"/>
    </row>
    <row r="273" spans="2:2">
      <c r="B273" s="6"/>
    </row>
    <row r="274" spans="2:2">
      <c r="B274" s="6"/>
    </row>
    <row r="275" spans="2:2">
      <c r="B275" s="6"/>
    </row>
    <row r="276" spans="2:2">
      <c r="B276" s="6"/>
    </row>
    <row r="277" spans="2:2">
      <c r="B277" s="6"/>
    </row>
    <row r="278" spans="2:2">
      <c r="B278" s="6"/>
    </row>
    <row r="279" spans="2:2">
      <c r="B279" s="6"/>
    </row>
    <row r="280" spans="2:2">
      <c r="B280" s="6"/>
    </row>
  </sheetData>
  <sheetProtection password="EA3A" sheet="1" objects="1" scenarios="1" selectLockedCells="1"/>
  <mergeCells count="11">
    <mergeCell ref="B53:L59"/>
    <mergeCell ref="N22:N23"/>
    <mergeCell ref="C3:J4"/>
    <mergeCell ref="C22:C23"/>
    <mergeCell ref="D22:D23"/>
    <mergeCell ref="E22:E23"/>
    <mergeCell ref="F22:F23"/>
    <mergeCell ref="G22:G23"/>
    <mergeCell ref="H22:H23"/>
    <mergeCell ref="I22:I23"/>
    <mergeCell ref="J22:J23"/>
  </mergeCells>
  <pageMargins left="0.7" right="0.7" top="0.75" bottom="0.75" header="0.3" footer="0.3"/>
  <pageSetup paperSize="9" scale="54" orientation="portrait" verticalDpi="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D276"/>
  <sheetViews>
    <sheetView showGridLines="0" zoomScale="95" zoomScaleNormal="95" workbookViewId="0">
      <selection activeCell="E9" sqref="E9"/>
    </sheetView>
  </sheetViews>
  <sheetFormatPr baseColWidth="10" defaultColWidth="11.42578125" defaultRowHeight="12"/>
  <cols>
    <col min="1" max="1" width="8.85546875" style="5" customWidth="1"/>
    <col min="2" max="2" width="2.85546875" style="5" customWidth="1"/>
    <col min="3" max="3" width="17.85546875" style="5" customWidth="1"/>
    <col min="4" max="4" width="15.5703125" style="5" bestFit="1" customWidth="1"/>
    <col min="5" max="5" width="15" style="5" customWidth="1"/>
    <col min="6" max="6" width="16.7109375" style="5" customWidth="1"/>
    <col min="7" max="7" width="15.28515625" style="5" customWidth="1"/>
    <col min="8" max="8" width="15.5703125" style="5" customWidth="1"/>
    <col min="9" max="9" width="15.7109375" style="5" customWidth="1"/>
    <col min="10" max="12" width="15.140625" style="5" customWidth="1"/>
    <col min="13" max="13" width="4.7109375" style="5" customWidth="1"/>
    <col min="14" max="14" width="16.28515625" style="5" hidden="1" customWidth="1"/>
    <col min="15" max="15" width="18.42578125" style="5" hidden="1" customWidth="1"/>
    <col min="16" max="16" width="12.42578125" style="5" hidden="1" customWidth="1"/>
    <col min="17" max="17" width="13.28515625" style="5" hidden="1" customWidth="1"/>
    <col min="18" max="18" width="9.140625" style="5" hidden="1" customWidth="1"/>
    <col min="19" max="19" width="15.7109375" style="5" hidden="1" customWidth="1"/>
    <col min="20" max="20" width="13.85546875" style="5" customWidth="1"/>
    <col min="21" max="21" width="12" style="5" customWidth="1"/>
    <col min="22" max="22" width="9.140625" style="5" customWidth="1"/>
    <col min="23" max="23" width="9.85546875" style="5" customWidth="1"/>
    <col min="24" max="24" width="12.28515625" style="5" customWidth="1"/>
    <col min="25" max="27" width="11.42578125" style="5"/>
    <col min="28" max="28" width="12.42578125" style="5" bestFit="1" customWidth="1"/>
    <col min="29" max="16384" width="11.42578125" style="5"/>
  </cols>
  <sheetData>
    <row r="2" spans="2:17" ht="9" customHeight="1" thickBot="1">
      <c r="B2" s="39"/>
      <c r="C2" s="40"/>
      <c r="D2" s="40"/>
      <c r="E2" s="40"/>
      <c r="F2" s="41"/>
      <c r="G2" s="41"/>
      <c r="H2" s="40"/>
      <c r="I2" s="40"/>
      <c r="J2" s="40"/>
      <c r="K2" s="40"/>
      <c r="L2" s="40"/>
      <c r="M2" s="42"/>
    </row>
    <row r="3" spans="2:17" ht="15.75" customHeight="1">
      <c r="B3" s="43"/>
      <c r="C3" s="152" t="s">
        <v>36</v>
      </c>
      <c r="D3" s="153"/>
      <c r="E3" s="153"/>
      <c r="F3" s="153"/>
      <c r="G3" s="153"/>
      <c r="H3" s="153"/>
      <c r="I3" s="153"/>
      <c r="J3" s="154"/>
      <c r="K3" s="8"/>
      <c r="L3" s="8"/>
      <c r="M3" s="44"/>
    </row>
    <row r="4" spans="2:17" ht="15.75" customHeight="1" thickBot="1">
      <c r="B4" s="43"/>
      <c r="C4" s="155"/>
      <c r="D4" s="156"/>
      <c r="E4" s="156"/>
      <c r="F4" s="156"/>
      <c r="G4" s="156"/>
      <c r="H4" s="156"/>
      <c r="I4" s="156"/>
      <c r="J4" s="157"/>
      <c r="K4" s="8"/>
      <c r="L4" s="8"/>
      <c r="M4" s="44"/>
    </row>
    <row r="5" spans="2:17" ht="9" customHeight="1">
      <c r="B5" s="43"/>
      <c r="C5" s="8"/>
      <c r="D5" s="8"/>
      <c r="E5" s="8"/>
      <c r="F5" s="45"/>
      <c r="G5" s="45"/>
      <c r="H5" s="8"/>
      <c r="I5" s="8"/>
      <c r="J5" s="8"/>
      <c r="K5" s="8"/>
      <c r="L5" s="8"/>
      <c r="M5" s="44"/>
    </row>
    <row r="6" spans="2:17" ht="18" customHeight="1">
      <c r="B6" s="43"/>
      <c r="C6" s="47" t="s">
        <v>39</v>
      </c>
      <c r="D6" s="47"/>
      <c r="E6" s="48">
        <v>42836</v>
      </c>
      <c r="F6" s="47"/>
      <c r="G6" s="49" t="s">
        <v>14</v>
      </c>
      <c r="H6" s="47"/>
      <c r="I6" s="50">
        <v>100</v>
      </c>
      <c r="J6" s="33"/>
      <c r="K6" s="8"/>
      <c r="L6" s="8"/>
      <c r="M6" s="44"/>
    </row>
    <row r="7" spans="2:17" ht="18" customHeight="1">
      <c r="B7" s="43"/>
      <c r="C7" s="47" t="s">
        <v>30</v>
      </c>
      <c r="D7" s="47"/>
      <c r="E7" s="48">
        <v>42844</v>
      </c>
      <c r="F7" s="47"/>
      <c r="G7" s="49" t="s">
        <v>15</v>
      </c>
      <c r="H7" s="47"/>
      <c r="I7" s="52">
        <f>LOOKUP(E9,C24:F36,F24:F36)</f>
        <v>1</v>
      </c>
      <c r="J7" s="33"/>
      <c r="K7" s="8"/>
      <c r="L7" s="8"/>
      <c r="M7" s="44"/>
    </row>
    <row r="8" spans="2:17" ht="18" customHeight="1">
      <c r="B8" s="51"/>
      <c r="C8" s="47" t="s">
        <v>7</v>
      </c>
      <c r="D8" s="47"/>
      <c r="E8" s="48">
        <f>+EDATE(E7,36)</f>
        <v>43940</v>
      </c>
      <c r="F8" s="47"/>
      <c r="G8" s="72" t="s">
        <v>31</v>
      </c>
      <c r="H8" s="73"/>
      <c r="I8" s="135">
        <f ca="1">+IF(E7&lt;TODAY(),0,(VLOOKUP(WORKDAY(E7,-5,Badlar!$A$2:$A$192),UVA!$A$3:$B$800,2,FALSE)))</f>
        <v>18.170000000000002</v>
      </c>
      <c r="J8" s="33"/>
      <c r="K8" s="33"/>
      <c r="L8" s="33"/>
      <c r="M8" s="46"/>
      <c r="N8" s="20"/>
    </row>
    <row r="9" spans="2:17" ht="18" customHeight="1">
      <c r="B9" s="51"/>
      <c r="C9" s="66" t="s">
        <v>13</v>
      </c>
      <c r="D9" s="66"/>
      <c r="E9" s="124">
        <v>42844</v>
      </c>
      <c r="F9" s="47"/>
      <c r="G9" s="47" t="s">
        <v>16</v>
      </c>
      <c r="H9" s="47"/>
      <c r="I9" s="71">
        <f>E9-E13</f>
        <v>0</v>
      </c>
      <c r="J9" s="33"/>
      <c r="K9" s="33"/>
      <c r="L9" s="33"/>
      <c r="M9" s="46"/>
      <c r="N9" s="6"/>
      <c r="O9" s="31"/>
      <c r="Q9" s="10"/>
    </row>
    <row r="10" spans="2:17" ht="18" customHeight="1">
      <c r="B10" s="51"/>
      <c r="C10" s="47" t="s">
        <v>9</v>
      </c>
      <c r="D10" s="47"/>
      <c r="E10" s="48">
        <f>LOOKUP(EDATE(E13,3),C24:C36)</f>
        <v>42935</v>
      </c>
      <c r="F10" s="53"/>
      <c r="G10" s="47" t="s">
        <v>10</v>
      </c>
      <c r="H10" s="47"/>
      <c r="I10" s="56">
        <f ca="1">I6*(I8)*I9/365</f>
        <v>0</v>
      </c>
      <c r="J10" s="33"/>
      <c r="K10" s="109"/>
      <c r="L10" s="109"/>
      <c r="M10" s="46"/>
      <c r="N10" s="6"/>
      <c r="O10" s="32"/>
      <c r="Q10" s="9"/>
    </row>
    <row r="11" spans="2:17" ht="18" customHeight="1">
      <c r="B11" s="51"/>
      <c r="C11" s="47"/>
      <c r="D11" s="47"/>
      <c r="E11" s="48"/>
      <c r="F11" s="54"/>
      <c r="G11" s="49" t="s">
        <v>17</v>
      </c>
      <c r="H11" s="47"/>
      <c r="I11" s="56">
        <f ca="1">(I6*I7)+I10</f>
        <v>100</v>
      </c>
      <c r="J11" s="34"/>
      <c r="K11" s="34"/>
      <c r="L11" s="34"/>
      <c r="M11" s="55"/>
      <c r="N11" s="12"/>
      <c r="O11" s="12"/>
    </row>
    <row r="12" spans="2:17" ht="18" customHeight="1">
      <c r="B12" s="51"/>
      <c r="F12" s="47"/>
      <c r="G12" s="3"/>
      <c r="H12" s="3"/>
      <c r="I12" s="3"/>
      <c r="J12" s="177" t="s">
        <v>49</v>
      </c>
      <c r="K12" s="177"/>
      <c r="L12" s="14"/>
      <c r="M12" s="57"/>
    </row>
    <row r="13" spans="2:17" ht="6.75" customHeight="1">
      <c r="B13" s="51"/>
      <c r="C13" s="67" t="s">
        <v>8</v>
      </c>
      <c r="D13" s="67"/>
      <c r="E13" s="68">
        <f>LOOKUP(E7,C24:C36,C24:C36)</f>
        <v>42844</v>
      </c>
      <c r="F13" s="33"/>
      <c r="G13" s="33"/>
      <c r="H13" s="33"/>
      <c r="I13" s="33"/>
      <c r="J13" s="33"/>
      <c r="K13" s="8"/>
      <c r="L13" s="8"/>
      <c r="M13" s="58"/>
      <c r="N13" s="16"/>
      <c r="O13" s="16"/>
    </row>
    <row r="14" spans="2:17" ht="21" customHeight="1">
      <c r="B14" s="51"/>
      <c r="C14" s="33"/>
      <c r="D14" s="33"/>
      <c r="E14" s="3"/>
      <c r="F14" s="3"/>
      <c r="G14" s="75" t="s">
        <v>33</v>
      </c>
      <c r="H14" s="126">
        <v>2.5000000000000001E-2</v>
      </c>
      <c r="I14" s="33"/>
      <c r="J14" s="75" t="s">
        <v>42</v>
      </c>
      <c r="K14" s="126">
        <v>0.17</v>
      </c>
      <c r="L14" s="8"/>
      <c r="M14" s="58"/>
      <c r="N14" s="17"/>
      <c r="O14" s="18"/>
    </row>
    <row r="15" spans="2:17" ht="6.75" customHeight="1">
      <c r="B15" s="51"/>
      <c r="C15" s="3"/>
      <c r="D15" s="3"/>
      <c r="E15" s="3"/>
      <c r="F15" s="33"/>
      <c r="G15" s="33"/>
      <c r="H15" s="33"/>
      <c r="I15" s="33"/>
      <c r="J15" s="33"/>
      <c r="K15" s="33"/>
      <c r="L15" s="8"/>
      <c r="M15" s="58"/>
      <c r="N15" s="16"/>
      <c r="O15" s="16"/>
    </row>
    <row r="16" spans="2:17" ht="21" customHeight="1">
      <c r="B16" s="51"/>
      <c r="C16" s="33"/>
      <c r="D16" s="33"/>
      <c r="E16" s="3"/>
      <c r="F16" s="3"/>
      <c r="G16" s="76" t="s">
        <v>23</v>
      </c>
      <c r="H16" s="77">
        <f>XIRR(L24:L36,C24:C36)</f>
        <v>0.14664275050163272</v>
      </c>
      <c r="I16" s="33"/>
      <c r="J16" s="75" t="s">
        <v>43</v>
      </c>
      <c r="K16" s="126">
        <v>0.12</v>
      </c>
      <c r="L16" s="8"/>
      <c r="M16" s="58"/>
      <c r="N16" s="17"/>
      <c r="O16" s="18"/>
    </row>
    <row r="17" spans="1:30" ht="6.75" customHeight="1">
      <c r="B17" s="51"/>
      <c r="C17" s="3"/>
      <c r="D17" s="3"/>
      <c r="E17" s="3"/>
      <c r="F17" s="33"/>
      <c r="G17" s="33"/>
      <c r="H17" s="33"/>
      <c r="I17" s="33"/>
      <c r="J17" s="33"/>
      <c r="K17" s="33"/>
      <c r="L17" s="8"/>
      <c r="M17" s="58"/>
      <c r="N17" s="16"/>
      <c r="O17" s="16"/>
    </row>
    <row r="18" spans="1:30" ht="21" customHeight="1">
      <c r="B18" s="51"/>
      <c r="C18" s="33"/>
      <c r="D18" s="33"/>
      <c r="E18" s="3"/>
      <c r="F18" s="3"/>
      <c r="G18" s="76" t="s">
        <v>26</v>
      </c>
      <c r="H18" s="78">
        <f>+Q24/(1+H16/4)</f>
        <v>2.7960351085279656</v>
      </c>
      <c r="I18" s="33"/>
      <c r="J18" s="75" t="s">
        <v>44</v>
      </c>
      <c r="K18" s="126">
        <v>6.5000000000000002E-2</v>
      </c>
      <c r="L18" s="8"/>
      <c r="M18" s="58"/>
      <c r="N18" s="17"/>
      <c r="O18" s="18"/>
    </row>
    <row r="19" spans="1:30" ht="6.75" customHeight="1">
      <c r="B19" s="51"/>
      <c r="C19" s="3"/>
      <c r="D19" s="3"/>
      <c r="E19" s="3"/>
      <c r="F19" s="33"/>
      <c r="G19" s="33"/>
      <c r="H19" s="33"/>
      <c r="I19" s="33"/>
      <c r="J19" s="33"/>
      <c r="K19" s="8"/>
      <c r="L19" s="8"/>
      <c r="M19" s="58"/>
      <c r="N19" s="16"/>
      <c r="O19" s="16"/>
    </row>
    <row r="20" spans="1:30" ht="6.75" customHeight="1">
      <c r="B20" s="51"/>
      <c r="C20" s="3"/>
      <c r="D20" s="3"/>
      <c r="E20" s="3"/>
      <c r="F20" s="33"/>
      <c r="G20" s="33"/>
      <c r="H20" s="33"/>
      <c r="I20" s="33"/>
      <c r="J20" s="33"/>
      <c r="K20" s="8"/>
      <c r="L20" s="8"/>
      <c r="M20" s="58"/>
      <c r="N20" s="16"/>
      <c r="O20" s="16"/>
    </row>
    <row r="21" spans="1:30" ht="15.75" customHeight="1" thickBot="1">
      <c r="B21" s="51"/>
      <c r="C21" s="3"/>
      <c r="D21" s="3"/>
      <c r="E21" s="3"/>
      <c r="F21" s="33"/>
      <c r="G21" s="176" t="s">
        <v>40</v>
      </c>
      <c r="H21" s="176"/>
      <c r="I21" s="33"/>
      <c r="J21" s="176" t="s">
        <v>41</v>
      </c>
      <c r="K21" s="176"/>
      <c r="L21" s="176"/>
      <c r="M21" s="46"/>
      <c r="N21" s="16"/>
      <c r="O21" s="16"/>
    </row>
    <row r="22" spans="1:30" ht="15" customHeight="1">
      <c r="B22" s="51"/>
      <c r="C22" s="164" t="s">
        <v>22</v>
      </c>
      <c r="D22" s="150" t="s">
        <v>21</v>
      </c>
      <c r="E22" s="160" t="s">
        <v>18</v>
      </c>
      <c r="F22" s="168" t="s">
        <v>19</v>
      </c>
      <c r="G22" s="170" t="s">
        <v>18</v>
      </c>
      <c r="H22" s="174" t="s">
        <v>25</v>
      </c>
      <c r="I22" s="172" t="s">
        <v>48</v>
      </c>
      <c r="J22" s="170" t="s">
        <v>18</v>
      </c>
      <c r="K22" s="150" t="s">
        <v>25</v>
      </c>
      <c r="L22" s="166" t="s">
        <v>20</v>
      </c>
      <c r="M22" s="44"/>
      <c r="N22" s="22"/>
      <c r="O22" s="148" t="s">
        <v>4</v>
      </c>
      <c r="Q22" s="23"/>
      <c r="R22" s="21"/>
      <c r="S22" s="21"/>
      <c r="AA22" s="24"/>
      <c r="AD22" s="21"/>
    </row>
    <row r="23" spans="1:30" ht="15" customHeight="1" thickBot="1">
      <c r="B23" s="51"/>
      <c r="C23" s="165"/>
      <c r="D23" s="151"/>
      <c r="E23" s="161"/>
      <c r="F23" s="169"/>
      <c r="G23" s="171"/>
      <c r="H23" s="175"/>
      <c r="I23" s="173"/>
      <c r="J23" s="171"/>
      <c r="K23" s="151"/>
      <c r="L23" s="167"/>
      <c r="M23" s="44"/>
      <c r="N23" s="11"/>
      <c r="O23" s="149"/>
      <c r="Q23" s="11"/>
    </row>
    <row r="24" spans="1:30" ht="15" customHeight="1">
      <c r="A24" s="70">
        <f>+WORKDAY(C24,-5,Badlar!$A$2:$A$192)</f>
        <v>42835</v>
      </c>
      <c r="B24" s="51"/>
      <c r="C24" s="79">
        <f>+E7</f>
        <v>42844</v>
      </c>
      <c r="D24" s="80"/>
      <c r="E24" s="81"/>
      <c r="F24" s="111">
        <v>1</v>
      </c>
      <c r="G24" s="114"/>
      <c r="H24" s="115"/>
      <c r="I24" s="130">
        <v>18.170000000000002</v>
      </c>
      <c r="J24" s="134"/>
      <c r="K24" s="84"/>
      <c r="L24" s="85">
        <f>-100*I24</f>
        <v>-1817.0000000000002</v>
      </c>
      <c r="M24" s="44"/>
      <c r="N24" s="11"/>
      <c r="O24" s="37"/>
      <c r="P24" s="11"/>
      <c r="Q24" s="65">
        <f>SUM(Q25:Q36)</f>
        <v>2.8985396782313835</v>
      </c>
    </row>
    <row r="25" spans="1:30" ht="15" customHeight="1">
      <c r="A25" s="70">
        <f>+WORKDAY(C25,-5,Badlar!$A$2:$A$192)</f>
        <v>42928</v>
      </c>
      <c r="B25" s="51"/>
      <c r="C25" s="86">
        <f t="shared" ref="C25:C36" si="0">+EDATE(C24,3)</f>
        <v>42935</v>
      </c>
      <c r="D25" s="87">
        <f>+C25-C24</f>
        <v>91</v>
      </c>
      <c r="E25" s="88">
        <v>0</v>
      </c>
      <c r="F25" s="112">
        <f>+F24-E25</f>
        <v>1</v>
      </c>
      <c r="G25" s="116">
        <f>$I$6*E25</f>
        <v>0</v>
      </c>
      <c r="H25" s="117">
        <f>+$I$6*F24*$H$14*(C25-C24)/365</f>
        <v>0.62328767123287676</v>
      </c>
      <c r="I25" s="136">
        <f>+UVA!F9</f>
        <v>18.940000000000001</v>
      </c>
      <c r="J25" s="132">
        <f>+G25*I25</f>
        <v>0</v>
      </c>
      <c r="K25" s="89">
        <f>+H25*I25</f>
        <v>11.805068493150687</v>
      </c>
      <c r="L25" s="90">
        <f t="shared" ref="L25:L36" si="1">+J25+K25</f>
        <v>11.805068493150687</v>
      </c>
      <c r="M25" s="44"/>
      <c r="O25" s="37">
        <f t="shared" ref="O25:O36" si="2">L25/(1+$H$16)^((C25-$E$9)/365)</f>
        <v>11.40912091878873</v>
      </c>
      <c r="P25" s="64">
        <f t="shared" ref="P25:P35" si="3">+(C25-$E$9)/365</f>
        <v>0.24931506849315069</v>
      </c>
      <c r="Q25" s="64">
        <f t="shared" ref="Q25:Q36" si="4">+P25*O25/$O$37</f>
        <v>1.5654737490706306E-3</v>
      </c>
    </row>
    <row r="26" spans="1:30" ht="15" customHeight="1">
      <c r="A26" s="70">
        <f>+WORKDAY(C26,-5,Badlar!$A$2:$A$192)</f>
        <v>43020</v>
      </c>
      <c r="B26" s="51"/>
      <c r="C26" s="86">
        <f t="shared" si="0"/>
        <v>43027</v>
      </c>
      <c r="D26" s="87">
        <f t="shared" ref="D26:D36" si="5">+C26-C25</f>
        <v>92</v>
      </c>
      <c r="E26" s="88">
        <v>0</v>
      </c>
      <c r="F26" s="112">
        <f>+F25-E26</f>
        <v>1</v>
      </c>
      <c r="G26" s="116">
        <f t="shared" ref="G26:G35" si="6">$I$6*E26</f>
        <v>0</v>
      </c>
      <c r="H26" s="117">
        <f>+$I$6*F25*$H$14*(C26-C25)/365</f>
        <v>0.63013698630136983</v>
      </c>
      <c r="I26" s="136">
        <f>+UVA!F10</f>
        <v>19.72</v>
      </c>
      <c r="J26" s="132">
        <f>+G26*I26</f>
        <v>0</v>
      </c>
      <c r="K26" s="89">
        <f t="shared" ref="K26:K36" si="7">+H26*I26</f>
        <v>12.426301369863012</v>
      </c>
      <c r="L26" s="90">
        <f t="shared" si="1"/>
        <v>12.426301369863012</v>
      </c>
      <c r="M26" s="44"/>
      <c r="N26" s="35"/>
      <c r="O26" s="37">
        <f t="shared" si="2"/>
        <v>11.602361930279052</v>
      </c>
      <c r="P26" s="64">
        <f t="shared" si="3"/>
        <v>0.50136986301369868</v>
      </c>
      <c r="Q26" s="64">
        <f t="shared" si="4"/>
        <v>3.2014720367961897E-3</v>
      </c>
      <c r="W26" s="25"/>
      <c r="X26" s="15"/>
    </row>
    <row r="27" spans="1:30" ht="15" customHeight="1">
      <c r="A27" s="70">
        <f>+WORKDAY(C27,-5,Badlar!$A$2:$A$192)</f>
        <v>43112</v>
      </c>
      <c r="B27" s="51"/>
      <c r="C27" s="86">
        <f t="shared" si="0"/>
        <v>43119</v>
      </c>
      <c r="D27" s="87">
        <f t="shared" si="5"/>
        <v>92</v>
      </c>
      <c r="E27" s="88">
        <v>0</v>
      </c>
      <c r="F27" s="112">
        <f t="shared" ref="F27:F35" si="8">+F26-E27</f>
        <v>1</v>
      </c>
      <c r="G27" s="116">
        <f t="shared" si="6"/>
        <v>0</v>
      </c>
      <c r="H27" s="117">
        <f>+$I$6*F26*$H$14*(C27-C26)/365</f>
        <v>0.63013698630136983</v>
      </c>
      <c r="I27" s="136">
        <f>+UVA!F11</f>
        <v>20.5</v>
      </c>
      <c r="J27" s="132">
        <f>+G27*I27</f>
        <v>0</v>
      </c>
      <c r="K27" s="89">
        <f t="shared" si="7"/>
        <v>12.917808219178081</v>
      </c>
      <c r="L27" s="90">
        <f t="shared" si="1"/>
        <v>12.917808219178081</v>
      </c>
      <c r="M27" s="44"/>
      <c r="N27" s="13"/>
      <c r="O27" s="37">
        <f t="shared" si="2"/>
        <v>11.652368604634614</v>
      </c>
      <c r="P27" s="64">
        <f t="shared" si="3"/>
        <v>0.75342465753424659</v>
      </c>
      <c r="Q27" s="64">
        <f t="shared" si="4"/>
        <v>4.8316906686837286E-3</v>
      </c>
      <c r="U27" s="17"/>
      <c r="V27" s="21"/>
      <c r="W27" s="25"/>
      <c r="Y27" s="15"/>
    </row>
    <row r="28" spans="1:30" ht="15" customHeight="1">
      <c r="A28" s="70">
        <f>+WORKDAY(C28,-5,Badlar!$A$2:$A$192)</f>
        <v>43201</v>
      </c>
      <c r="B28" s="51"/>
      <c r="C28" s="86">
        <f t="shared" si="0"/>
        <v>43209</v>
      </c>
      <c r="D28" s="87">
        <f t="shared" si="5"/>
        <v>90</v>
      </c>
      <c r="E28" s="88">
        <v>0</v>
      </c>
      <c r="F28" s="112">
        <f t="shared" si="8"/>
        <v>1</v>
      </c>
      <c r="G28" s="116">
        <f t="shared" si="6"/>
        <v>0</v>
      </c>
      <c r="H28" s="117">
        <f t="shared" ref="H28:H36" si="9">+$I$6*F27*$H$14*(C28-C27)/365</f>
        <v>0.61643835616438358</v>
      </c>
      <c r="I28" s="136">
        <f>+UVA!F12</f>
        <v>21.26</v>
      </c>
      <c r="J28" s="132">
        <f>+G28*I28</f>
        <v>0</v>
      </c>
      <c r="K28" s="89">
        <f t="shared" si="7"/>
        <v>13.105479452054796</v>
      </c>
      <c r="L28" s="90">
        <f t="shared" si="1"/>
        <v>13.105479452054796</v>
      </c>
      <c r="M28" s="44"/>
      <c r="N28" s="13"/>
      <c r="O28" s="37">
        <f t="shared" si="2"/>
        <v>11.429435581676522</v>
      </c>
      <c r="P28" s="64">
        <f t="shared" si="3"/>
        <v>1</v>
      </c>
      <c r="Q28" s="64">
        <f t="shared" si="4"/>
        <v>6.2902783364703219E-3</v>
      </c>
      <c r="U28" s="17"/>
      <c r="V28" s="7"/>
      <c r="W28" s="25"/>
      <c r="Z28" s="17"/>
    </row>
    <row r="29" spans="1:30" ht="15" customHeight="1">
      <c r="A29" s="70">
        <f>+WORKDAY(C29,-5,Badlar!$A$2:$A$192)</f>
        <v>43293</v>
      </c>
      <c r="B29" s="51"/>
      <c r="C29" s="86">
        <f t="shared" si="0"/>
        <v>43300</v>
      </c>
      <c r="D29" s="87">
        <f t="shared" si="5"/>
        <v>91</v>
      </c>
      <c r="E29" s="88">
        <v>0</v>
      </c>
      <c r="F29" s="112">
        <f t="shared" si="8"/>
        <v>1</v>
      </c>
      <c r="G29" s="116">
        <f t="shared" si="6"/>
        <v>0</v>
      </c>
      <c r="H29" s="117">
        <f t="shared" si="9"/>
        <v>0.62328767123287676</v>
      </c>
      <c r="I29" s="136">
        <f>+UVA!F13</f>
        <v>21.9</v>
      </c>
      <c r="J29" s="132">
        <f>+G29*I29</f>
        <v>0</v>
      </c>
      <c r="K29" s="89">
        <f t="shared" si="7"/>
        <v>13.65</v>
      </c>
      <c r="L29" s="90">
        <f t="shared" si="1"/>
        <v>13.65</v>
      </c>
      <c r="M29" s="44"/>
      <c r="N29" s="13"/>
      <c r="O29" s="37">
        <f t="shared" si="2"/>
        <v>11.505041605609799</v>
      </c>
      <c r="P29" s="64">
        <f t="shared" si="3"/>
        <v>1.2493150684931507</v>
      </c>
      <c r="Q29" s="64">
        <f t="shared" si="4"/>
        <v>7.9105239611015656E-3</v>
      </c>
      <c r="U29" s="17"/>
      <c r="V29" s="7"/>
      <c r="W29" s="25"/>
      <c r="Z29" s="17"/>
    </row>
    <row r="30" spans="1:30" ht="15" customHeight="1">
      <c r="A30" s="70">
        <f>+WORKDAY(C30,-5,Badlar!$A$2:$A$192)</f>
        <v>43385</v>
      </c>
      <c r="B30" s="51"/>
      <c r="C30" s="86">
        <f t="shared" si="0"/>
        <v>43392</v>
      </c>
      <c r="D30" s="87">
        <f t="shared" si="5"/>
        <v>92</v>
      </c>
      <c r="E30" s="88">
        <v>0</v>
      </c>
      <c r="F30" s="112">
        <f t="shared" si="8"/>
        <v>1</v>
      </c>
      <c r="G30" s="116">
        <f t="shared" si="6"/>
        <v>0</v>
      </c>
      <c r="H30" s="117">
        <f t="shared" si="9"/>
        <v>0.63013698630136983</v>
      </c>
      <c r="I30" s="136">
        <f>+UVA!F14</f>
        <v>22.54</v>
      </c>
      <c r="J30" s="132">
        <f t="shared" ref="J30:J36" si="10">+G30*I30</f>
        <v>0</v>
      </c>
      <c r="K30" s="89">
        <f t="shared" si="7"/>
        <v>14.203287671232875</v>
      </c>
      <c r="L30" s="90">
        <f t="shared" si="1"/>
        <v>14.203287671232875</v>
      </c>
      <c r="M30" s="44"/>
      <c r="N30" s="13"/>
      <c r="O30" s="37">
        <f t="shared" si="2"/>
        <v>11.565523101864123</v>
      </c>
      <c r="P30" s="64">
        <f t="shared" si="3"/>
        <v>1.5013698630136987</v>
      </c>
      <c r="Q30" s="64">
        <f t="shared" si="4"/>
        <v>9.5564821528118012E-3</v>
      </c>
      <c r="U30" s="17"/>
      <c r="V30" s="7"/>
      <c r="W30" s="25"/>
      <c r="Z30" s="17"/>
    </row>
    <row r="31" spans="1:30" ht="15" customHeight="1">
      <c r="A31" s="70">
        <f>+WORKDAY(C31,-5,Badlar!$A$2:$A$192)</f>
        <v>43479</v>
      </c>
      <c r="B31" s="51"/>
      <c r="C31" s="86">
        <f t="shared" si="0"/>
        <v>43484</v>
      </c>
      <c r="D31" s="87">
        <f t="shared" si="5"/>
        <v>92</v>
      </c>
      <c r="E31" s="88">
        <v>0</v>
      </c>
      <c r="F31" s="112">
        <f t="shared" si="8"/>
        <v>1</v>
      </c>
      <c r="G31" s="116">
        <f t="shared" si="6"/>
        <v>0</v>
      </c>
      <c r="H31" s="117">
        <f t="shared" si="9"/>
        <v>0.63013698630136983</v>
      </c>
      <c r="I31" s="136">
        <f>+UVA!F15</f>
        <v>23.18</v>
      </c>
      <c r="J31" s="132">
        <f t="shared" si="10"/>
        <v>0</v>
      </c>
      <c r="K31" s="89">
        <f t="shared" si="7"/>
        <v>14.606575342465753</v>
      </c>
      <c r="L31" s="90">
        <f t="shared" si="1"/>
        <v>14.606575342465753</v>
      </c>
      <c r="M31" s="44"/>
      <c r="N31" s="13"/>
      <c r="O31" s="37">
        <f t="shared" si="2"/>
        <v>11.490678017056542</v>
      </c>
      <c r="P31" s="64">
        <f t="shared" si="3"/>
        <v>1.7534246575342465</v>
      </c>
      <c r="Q31" s="64">
        <f t="shared" si="4"/>
        <v>1.1088628751429394E-2</v>
      </c>
      <c r="U31" s="17"/>
      <c r="V31" s="7"/>
      <c r="W31" s="25"/>
      <c r="Z31" s="17"/>
    </row>
    <row r="32" spans="1:30" ht="15" customHeight="1">
      <c r="A32" s="70">
        <f>+WORKDAY(C32,-5,Badlar!$A$2:$A$192)</f>
        <v>43566</v>
      </c>
      <c r="B32" s="51"/>
      <c r="C32" s="86">
        <f t="shared" si="0"/>
        <v>43574</v>
      </c>
      <c r="D32" s="87">
        <f t="shared" si="5"/>
        <v>90</v>
      </c>
      <c r="E32" s="88">
        <v>0</v>
      </c>
      <c r="F32" s="112">
        <f t="shared" si="8"/>
        <v>1</v>
      </c>
      <c r="G32" s="116">
        <f t="shared" si="6"/>
        <v>0</v>
      </c>
      <c r="H32" s="117">
        <f t="shared" si="9"/>
        <v>0.61643835616438358</v>
      </c>
      <c r="I32" s="136">
        <f>+UVA!F16</f>
        <v>23.81</v>
      </c>
      <c r="J32" s="132">
        <f t="shared" si="10"/>
        <v>0</v>
      </c>
      <c r="K32" s="89">
        <f t="shared" si="7"/>
        <v>14.677397260273972</v>
      </c>
      <c r="L32" s="90">
        <f t="shared" si="1"/>
        <v>14.677397260273972</v>
      </c>
      <c r="M32" s="44"/>
      <c r="N32" s="13"/>
      <c r="O32" s="37">
        <f t="shared" si="2"/>
        <v>11.163304981010688</v>
      </c>
      <c r="P32" s="64">
        <f t="shared" si="3"/>
        <v>2</v>
      </c>
      <c r="Q32" s="64">
        <f t="shared" si="4"/>
        <v>1.2287622601073802E-2</v>
      </c>
      <c r="U32" s="17"/>
      <c r="V32" s="7"/>
      <c r="W32" s="25"/>
      <c r="Z32" s="17"/>
    </row>
    <row r="33" spans="1:26" ht="15" customHeight="1">
      <c r="A33" s="70">
        <f>+WORKDAY(C33,-5,Badlar!$A$2:$A$192)</f>
        <v>43658</v>
      </c>
      <c r="B33" s="51"/>
      <c r="C33" s="86">
        <f t="shared" si="0"/>
        <v>43665</v>
      </c>
      <c r="D33" s="87">
        <f t="shared" si="5"/>
        <v>91</v>
      </c>
      <c r="E33" s="88">
        <v>0</v>
      </c>
      <c r="F33" s="112">
        <f t="shared" si="8"/>
        <v>1</v>
      </c>
      <c r="G33" s="116">
        <f t="shared" si="6"/>
        <v>0</v>
      </c>
      <c r="H33" s="117">
        <f t="shared" si="9"/>
        <v>0.62328767123287676</v>
      </c>
      <c r="I33" s="136">
        <f>+UVA!F17</f>
        <v>24.2</v>
      </c>
      <c r="J33" s="132">
        <f t="shared" si="10"/>
        <v>0</v>
      </c>
      <c r="K33" s="89">
        <f t="shared" si="7"/>
        <v>15.083561643835617</v>
      </c>
      <c r="L33" s="90">
        <f t="shared" si="1"/>
        <v>15.083561643835617</v>
      </c>
      <c r="M33" s="44"/>
      <c r="N33" s="13"/>
      <c r="O33" s="37">
        <f t="shared" si="2"/>
        <v>11.087440827424045</v>
      </c>
      <c r="P33" s="64">
        <f t="shared" si="3"/>
        <v>2.2493150684931509</v>
      </c>
      <c r="Q33" s="64">
        <f t="shared" si="4"/>
        <v>1.3725452979564333E-2</v>
      </c>
      <c r="U33" s="17"/>
      <c r="V33" s="7"/>
      <c r="W33" s="25"/>
      <c r="Z33" s="17"/>
    </row>
    <row r="34" spans="1:26" ht="15" customHeight="1">
      <c r="A34" s="70">
        <f>+WORKDAY(C34,-5,Badlar!$A$2:$A$192)</f>
        <v>43752</v>
      </c>
      <c r="B34" s="51"/>
      <c r="C34" s="86">
        <f t="shared" si="0"/>
        <v>43757</v>
      </c>
      <c r="D34" s="87">
        <f t="shared" si="5"/>
        <v>92</v>
      </c>
      <c r="E34" s="88">
        <v>0</v>
      </c>
      <c r="F34" s="112">
        <f t="shared" si="8"/>
        <v>1</v>
      </c>
      <c r="G34" s="116">
        <f t="shared" si="6"/>
        <v>0</v>
      </c>
      <c r="H34" s="117">
        <f t="shared" si="9"/>
        <v>0.63013698630136983</v>
      </c>
      <c r="I34" s="136">
        <f>+UVA!F18</f>
        <v>25.24</v>
      </c>
      <c r="J34" s="132">
        <f t="shared" si="10"/>
        <v>0</v>
      </c>
      <c r="K34" s="89">
        <f t="shared" si="7"/>
        <v>15.904657534246574</v>
      </c>
      <c r="L34" s="90">
        <f t="shared" si="1"/>
        <v>15.904657534246574</v>
      </c>
      <c r="M34" s="44"/>
      <c r="N34" s="13"/>
      <c r="O34" s="37">
        <f t="shared" si="2"/>
        <v>11.294645115381082</v>
      </c>
      <c r="P34" s="64">
        <f t="shared" si="3"/>
        <v>2.5013698630136987</v>
      </c>
      <c r="Q34" s="64">
        <f t="shared" si="4"/>
        <v>1.5548753599281656E-2</v>
      </c>
      <c r="U34" s="17"/>
      <c r="V34" s="7"/>
      <c r="W34" s="25"/>
      <c r="Z34" s="17"/>
    </row>
    <row r="35" spans="1:26" ht="15" customHeight="1">
      <c r="A35" s="70">
        <f>+WORKDAY(C35,-5,Badlar!$A$2:$A$192)</f>
        <v>43843</v>
      </c>
      <c r="B35" s="51"/>
      <c r="C35" s="86">
        <f t="shared" si="0"/>
        <v>43849</v>
      </c>
      <c r="D35" s="87">
        <f t="shared" si="5"/>
        <v>92</v>
      </c>
      <c r="E35" s="88">
        <v>0</v>
      </c>
      <c r="F35" s="112">
        <f t="shared" si="8"/>
        <v>1</v>
      </c>
      <c r="G35" s="116">
        <f t="shared" si="6"/>
        <v>0</v>
      </c>
      <c r="H35" s="117">
        <f t="shared" si="9"/>
        <v>0.63013698630136983</v>
      </c>
      <c r="I35" s="136">
        <f>+UVA!F19</f>
        <v>24.98</v>
      </c>
      <c r="J35" s="132">
        <f t="shared" si="10"/>
        <v>0</v>
      </c>
      <c r="K35" s="89">
        <f t="shared" si="7"/>
        <v>15.740821917808219</v>
      </c>
      <c r="L35" s="90">
        <f t="shared" si="1"/>
        <v>15.740821917808219</v>
      </c>
      <c r="M35" s="44"/>
      <c r="N35" s="13"/>
      <c r="O35" s="37">
        <f t="shared" si="2"/>
        <v>10.799322933731787</v>
      </c>
      <c r="P35" s="64">
        <f t="shared" si="3"/>
        <v>2.7534246575342465</v>
      </c>
      <c r="Q35" s="64">
        <f t="shared" si="4"/>
        <v>1.636495457097388E-2</v>
      </c>
      <c r="U35" s="17"/>
      <c r="V35" s="7"/>
      <c r="W35" s="25"/>
      <c r="Z35" s="17"/>
    </row>
    <row r="36" spans="1:26" ht="15" customHeight="1" thickBot="1">
      <c r="A36" s="70">
        <f>+WORKDAY(C36,-5,Badlar!$A$2:$A$192)</f>
        <v>43934</v>
      </c>
      <c r="B36" s="51"/>
      <c r="C36" s="86">
        <f t="shared" si="0"/>
        <v>43940</v>
      </c>
      <c r="D36" s="91">
        <f t="shared" si="5"/>
        <v>91</v>
      </c>
      <c r="E36" s="92">
        <v>1</v>
      </c>
      <c r="F36" s="113">
        <f>+F35-E36</f>
        <v>0</v>
      </c>
      <c r="G36" s="118">
        <f>$I$6*E36</f>
        <v>100</v>
      </c>
      <c r="H36" s="119">
        <f t="shared" si="9"/>
        <v>0.62328767123287676</v>
      </c>
      <c r="I36" s="131">
        <f>+UVA!F20</f>
        <v>25.36</v>
      </c>
      <c r="J36" s="133">
        <f t="shared" si="10"/>
        <v>2536</v>
      </c>
      <c r="K36" s="93">
        <f t="shared" si="7"/>
        <v>15.806575342465754</v>
      </c>
      <c r="L36" s="94">
        <f t="shared" si="1"/>
        <v>2551.8065753424657</v>
      </c>
      <c r="M36" s="44"/>
      <c r="N36" s="13"/>
      <c r="O36" s="37">
        <f t="shared" si="2"/>
        <v>1692.0007316316426</v>
      </c>
      <c r="P36" s="64">
        <f t="shared" ref="P36" si="11">+(C36-$E$9)/365</f>
        <v>3.0027397260273974</v>
      </c>
      <c r="Q36" s="64">
        <f t="shared" si="4"/>
        <v>2.7961683448241264</v>
      </c>
      <c r="U36" s="17"/>
      <c r="V36" s="7"/>
      <c r="W36" s="25"/>
      <c r="Z36" s="17"/>
    </row>
    <row r="37" spans="1:26" ht="15" customHeight="1" thickBot="1">
      <c r="B37" s="51"/>
      <c r="C37" s="95"/>
      <c r="D37" s="96"/>
      <c r="E37" s="97"/>
      <c r="F37" s="97"/>
      <c r="G37" s="98">
        <f>SUM(G25:G36)</f>
        <v>100</v>
      </c>
      <c r="H37" s="98">
        <f>SUM(H25:H36)</f>
        <v>7.506849315068493</v>
      </c>
      <c r="I37" s="110"/>
      <c r="J37" s="98">
        <f>SUM(J25:J36)</f>
        <v>2536</v>
      </c>
      <c r="K37" s="98">
        <f>SUM(K25:K36)</f>
        <v>169.92753424657536</v>
      </c>
      <c r="L37" s="98">
        <f>SUM(L25:L36)</f>
        <v>2705.9275342465753</v>
      </c>
      <c r="M37" s="44"/>
      <c r="O37" s="38">
        <f>SUM(O25:O36)</f>
        <v>1816.9999752490996</v>
      </c>
      <c r="P37" s="26"/>
      <c r="T37" s="17"/>
      <c r="U37" s="7"/>
      <c r="V37" s="25"/>
      <c r="Y37" s="17"/>
    </row>
    <row r="38" spans="1:26" ht="15" customHeight="1">
      <c r="B38" s="51"/>
      <c r="C38" s="102"/>
      <c r="D38" s="96"/>
      <c r="E38" s="97"/>
      <c r="F38" s="97"/>
      <c r="G38" s="107"/>
      <c r="H38" s="99"/>
      <c r="I38" s="107"/>
      <c r="J38" s="107"/>
      <c r="M38" s="44"/>
      <c r="N38" s="17"/>
      <c r="O38" s="26"/>
      <c r="S38" s="17"/>
      <c r="T38" s="7"/>
      <c r="U38" s="25"/>
      <c r="X38" s="17"/>
    </row>
    <row r="39" spans="1:26" ht="15" customHeight="1">
      <c r="B39" s="51"/>
      <c r="C39" s="102"/>
      <c r="D39" s="96"/>
      <c r="E39" s="97"/>
      <c r="F39" s="97"/>
      <c r="G39" s="107" t="s">
        <v>38</v>
      </c>
      <c r="H39" s="99"/>
      <c r="I39" s="107"/>
      <c r="J39" s="107"/>
      <c r="M39" s="44"/>
      <c r="N39" s="17"/>
      <c r="O39" s="26"/>
      <c r="S39" s="17"/>
      <c r="T39" s="7"/>
      <c r="U39" s="25"/>
      <c r="X39" s="17"/>
    </row>
    <row r="40" spans="1:26" ht="15" customHeight="1">
      <c r="B40" s="51"/>
      <c r="C40" s="102"/>
      <c r="D40" s="96"/>
      <c r="E40" s="97"/>
      <c r="F40" s="97"/>
      <c r="G40" s="107"/>
      <c r="H40" s="99"/>
      <c r="I40" s="107"/>
      <c r="J40" s="107"/>
      <c r="M40" s="44"/>
      <c r="N40" s="17"/>
      <c r="O40" s="26"/>
      <c r="S40" s="17"/>
      <c r="T40" s="7"/>
      <c r="U40" s="25"/>
      <c r="X40" s="17"/>
    </row>
    <row r="41" spans="1:26" ht="15" customHeight="1">
      <c r="B41" s="51"/>
      <c r="C41" s="102"/>
      <c r="D41" s="96"/>
      <c r="E41" s="97"/>
      <c r="F41" s="97"/>
      <c r="G41" s="107"/>
      <c r="H41" s="99"/>
      <c r="I41" s="107"/>
      <c r="J41" s="107"/>
      <c r="M41" s="44"/>
      <c r="N41" s="17"/>
      <c r="O41" s="26"/>
      <c r="S41" s="17"/>
      <c r="T41" s="7"/>
      <c r="U41" s="25"/>
      <c r="X41" s="17"/>
    </row>
    <row r="42" spans="1:26" ht="15" customHeight="1">
      <c r="B42" s="51"/>
      <c r="C42" s="102"/>
      <c r="D42" s="96"/>
      <c r="E42" s="97"/>
      <c r="F42" s="97"/>
      <c r="G42" s="107"/>
      <c r="H42" s="99"/>
      <c r="I42" s="107"/>
      <c r="J42" s="107"/>
      <c r="M42" s="44"/>
      <c r="N42" s="17"/>
      <c r="O42" s="26"/>
      <c r="S42" s="17"/>
      <c r="T42" s="7"/>
      <c r="U42" s="25"/>
      <c r="X42" s="17"/>
    </row>
    <row r="43" spans="1:26" ht="15" customHeight="1">
      <c r="B43" s="51"/>
      <c r="C43" s="102"/>
      <c r="D43" s="96"/>
      <c r="E43" s="97"/>
      <c r="F43" s="97"/>
      <c r="G43" s="107" t="s">
        <v>37</v>
      </c>
      <c r="H43" s="99"/>
      <c r="I43" s="107"/>
      <c r="J43" s="107"/>
      <c r="M43" s="44"/>
      <c r="N43" s="17"/>
      <c r="O43" s="26"/>
      <c r="S43" s="17"/>
      <c r="T43" s="7"/>
      <c r="U43" s="25"/>
      <c r="X43" s="17"/>
    </row>
    <row r="44" spans="1:26" ht="15" customHeight="1">
      <c r="B44" s="51"/>
      <c r="C44" s="102"/>
      <c r="D44" s="96"/>
      <c r="E44" s="97"/>
      <c r="F44" s="97"/>
      <c r="G44" s="107"/>
      <c r="H44" s="99"/>
      <c r="I44" s="107"/>
      <c r="J44" s="107"/>
      <c r="M44" s="44"/>
      <c r="N44" s="17"/>
      <c r="O44" s="26"/>
      <c r="S44" s="17"/>
      <c r="T44" s="7"/>
      <c r="U44" s="25"/>
      <c r="X44" s="17"/>
    </row>
    <row r="45" spans="1:26" ht="15" customHeight="1">
      <c r="B45" s="51"/>
      <c r="C45" s="102"/>
      <c r="D45" s="96"/>
      <c r="E45" s="97"/>
      <c r="F45" s="97"/>
      <c r="G45" s="107"/>
      <c r="H45" s="99"/>
      <c r="I45" s="107"/>
      <c r="J45" s="107"/>
      <c r="M45" s="44"/>
      <c r="N45" s="17"/>
      <c r="O45" s="26"/>
      <c r="S45" s="17"/>
      <c r="T45" s="7"/>
      <c r="U45" s="25"/>
      <c r="X45" s="17"/>
    </row>
    <row r="46" spans="1:26" ht="15" customHeight="1">
      <c r="B46" s="51"/>
      <c r="C46" s="102"/>
      <c r="D46" s="96"/>
      <c r="E46" s="97"/>
      <c r="F46" s="97"/>
      <c r="G46" s="107"/>
      <c r="H46" s="99"/>
      <c r="I46" s="107"/>
      <c r="J46" s="107"/>
      <c r="M46" s="44"/>
      <c r="N46" s="17"/>
      <c r="O46" s="26"/>
      <c r="S46" s="17"/>
      <c r="T46" s="7"/>
      <c r="U46" s="25"/>
      <c r="X46" s="17"/>
    </row>
    <row r="47" spans="1:26">
      <c r="B47" s="61"/>
      <c r="C47" s="62"/>
      <c r="D47" s="62"/>
      <c r="E47" s="62"/>
      <c r="F47" s="62"/>
      <c r="G47" s="62"/>
      <c r="H47" s="62"/>
      <c r="I47" s="62"/>
      <c r="J47" s="62"/>
      <c r="K47" s="62"/>
      <c r="L47" s="62"/>
      <c r="M47" s="63"/>
      <c r="N47" s="17"/>
      <c r="O47" s="26"/>
      <c r="S47" s="17"/>
      <c r="T47" s="7"/>
      <c r="U47" s="25"/>
      <c r="X47" s="17"/>
    </row>
    <row r="48" spans="1:26">
      <c r="P48" s="27"/>
      <c r="V48" s="17"/>
    </row>
    <row r="49" spans="2:18" ht="14.25" customHeight="1">
      <c r="B49" s="137" t="s">
        <v>50</v>
      </c>
      <c r="C49" s="138"/>
      <c r="D49" s="138"/>
      <c r="E49" s="138"/>
      <c r="F49" s="138"/>
      <c r="G49" s="138"/>
      <c r="H49" s="138"/>
      <c r="I49" s="138"/>
      <c r="J49" s="138"/>
      <c r="K49" s="138"/>
      <c r="L49" s="138"/>
      <c r="M49" s="139"/>
      <c r="N49" s="15"/>
      <c r="O49" s="15"/>
      <c r="P49" s="15"/>
      <c r="Q49" s="15"/>
      <c r="R49" s="28"/>
    </row>
    <row r="50" spans="2:18" ht="14.25" customHeight="1">
      <c r="B50" s="140"/>
      <c r="C50" s="141"/>
      <c r="D50" s="141"/>
      <c r="E50" s="141"/>
      <c r="F50" s="141"/>
      <c r="G50" s="141"/>
      <c r="H50" s="141"/>
      <c r="I50" s="141"/>
      <c r="J50" s="141"/>
      <c r="K50" s="141"/>
      <c r="L50" s="141"/>
      <c r="M50" s="142"/>
      <c r="N50" s="15"/>
      <c r="O50" s="15"/>
      <c r="P50" s="15"/>
      <c r="Q50" s="15"/>
      <c r="R50" s="28"/>
    </row>
    <row r="51" spans="2:18" ht="14.25" customHeight="1">
      <c r="B51" s="140"/>
      <c r="C51" s="141"/>
      <c r="D51" s="141"/>
      <c r="E51" s="141"/>
      <c r="F51" s="141"/>
      <c r="G51" s="141"/>
      <c r="H51" s="141"/>
      <c r="I51" s="141"/>
      <c r="J51" s="141"/>
      <c r="K51" s="141"/>
      <c r="L51" s="141"/>
      <c r="M51" s="142"/>
      <c r="N51" s="15"/>
      <c r="O51" s="15"/>
      <c r="P51" s="15"/>
      <c r="Q51" s="15"/>
      <c r="R51" s="28"/>
    </row>
    <row r="52" spans="2:18" ht="14.25" customHeight="1">
      <c r="B52" s="140"/>
      <c r="C52" s="141"/>
      <c r="D52" s="141"/>
      <c r="E52" s="141"/>
      <c r="F52" s="141"/>
      <c r="G52" s="141"/>
      <c r="H52" s="141"/>
      <c r="I52" s="141"/>
      <c r="J52" s="141"/>
      <c r="K52" s="141"/>
      <c r="L52" s="141"/>
      <c r="M52" s="142"/>
      <c r="N52" s="15"/>
      <c r="O52" s="15"/>
      <c r="P52" s="15"/>
      <c r="Q52" s="10"/>
      <c r="R52" s="28"/>
    </row>
    <row r="53" spans="2:18" ht="14.25" customHeight="1">
      <c r="B53" s="140"/>
      <c r="C53" s="141"/>
      <c r="D53" s="141"/>
      <c r="E53" s="141"/>
      <c r="F53" s="141"/>
      <c r="G53" s="141"/>
      <c r="H53" s="141"/>
      <c r="I53" s="141"/>
      <c r="J53" s="141"/>
      <c r="K53" s="141"/>
      <c r="L53" s="141"/>
      <c r="M53" s="142"/>
      <c r="N53" s="15"/>
      <c r="O53" s="15"/>
      <c r="P53" s="15"/>
      <c r="Q53" s="15"/>
      <c r="R53" s="28"/>
    </row>
    <row r="54" spans="2:18" ht="14.25" customHeight="1">
      <c r="B54" s="140"/>
      <c r="C54" s="141"/>
      <c r="D54" s="141"/>
      <c r="E54" s="141"/>
      <c r="F54" s="141"/>
      <c r="G54" s="141"/>
      <c r="H54" s="141"/>
      <c r="I54" s="141"/>
      <c r="J54" s="141"/>
      <c r="K54" s="141"/>
      <c r="L54" s="141"/>
      <c r="M54" s="142"/>
      <c r="N54" s="15"/>
      <c r="O54" s="15"/>
      <c r="P54" s="15"/>
      <c r="Q54" s="15"/>
      <c r="R54" s="28"/>
    </row>
    <row r="55" spans="2:18" ht="14.25" customHeight="1">
      <c r="B55" s="143"/>
      <c r="C55" s="144"/>
      <c r="D55" s="144"/>
      <c r="E55" s="144"/>
      <c r="F55" s="144"/>
      <c r="G55" s="144"/>
      <c r="H55" s="144"/>
      <c r="I55" s="144"/>
      <c r="J55" s="144"/>
      <c r="K55" s="144"/>
      <c r="L55" s="144"/>
      <c r="M55" s="145"/>
      <c r="N55" s="15"/>
      <c r="O55" s="15"/>
      <c r="P55" s="25"/>
      <c r="Q55" s="15"/>
      <c r="R55" s="28"/>
    </row>
    <row r="56" spans="2:18">
      <c r="B56" s="6"/>
      <c r="C56" s="20"/>
      <c r="D56" s="20"/>
      <c r="E56" s="15"/>
      <c r="F56" s="15"/>
      <c r="G56" s="15"/>
      <c r="H56" s="15"/>
      <c r="I56" s="15"/>
      <c r="J56" s="15"/>
      <c r="K56" s="15"/>
      <c r="L56" s="15"/>
      <c r="M56" s="15"/>
      <c r="N56" s="15"/>
      <c r="O56" s="15"/>
      <c r="P56" s="15"/>
      <c r="Q56" s="15"/>
      <c r="R56" s="28"/>
    </row>
    <row r="57" spans="2:18">
      <c r="B57" s="6"/>
      <c r="C57" s="20"/>
      <c r="D57" s="20"/>
      <c r="E57" s="15"/>
      <c r="F57" s="15"/>
      <c r="G57" s="15"/>
      <c r="H57" s="15"/>
      <c r="I57" s="15"/>
      <c r="J57" s="15"/>
      <c r="K57" s="15"/>
      <c r="L57" s="15"/>
      <c r="M57" s="15"/>
      <c r="N57" s="15"/>
      <c r="O57" s="15"/>
      <c r="P57" s="15"/>
      <c r="Q57" s="15"/>
      <c r="R57" s="28"/>
    </row>
    <row r="58" spans="2:18">
      <c r="B58" s="6"/>
      <c r="C58" s="20"/>
      <c r="D58" s="20"/>
      <c r="E58" s="15"/>
      <c r="F58" s="15"/>
      <c r="G58" s="15"/>
      <c r="H58" s="15"/>
      <c r="I58" s="15"/>
      <c r="J58" s="15"/>
      <c r="K58" s="15"/>
      <c r="L58" s="15"/>
      <c r="M58" s="15"/>
      <c r="N58" s="15"/>
      <c r="O58" s="15"/>
      <c r="P58" s="15"/>
      <c r="Q58" s="15"/>
      <c r="R58" s="28"/>
    </row>
    <row r="59" spans="2:18">
      <c r="B59" s="6"/>
      <c r="C59" s="20"/>
      <c r="D59" s="20"/>
      <c r="E59" s="15"/>
      <c r="F59" s="15"/>
      <c r="G59" s="15"/>
      <c r="H59" s="15"/>
      <c r="I59" s="15"/>
      <c r="J59" s="15"/>
      <c r="K59" s="15"/>
      <c r="L59" s="15"/>
      <c r="M59" s="15"/>
      <c r="N59" s="15"/>
      <c r="O59" s="15"/>
      <c r="P59" s="15"/>
      <c r="Q59" s="15"/>
      <c r="R59" s="28"/>
    </row>
    <row r="60" spans="2:18">
      <c r="B60" s="6"/>
      <c r="C60" s="20"/>
      <c r="D60" s="20"/>
      <c r="E60" s="15"/>
      <c r="F60" s="15"/>
      <c r="G60" s="15"/>
      <c r="H60" s="15"/>
      <c r="I60" s="15"/>
      <c r="J60" s="15"/>
      <c r="K60" s="15"/>
      <c r="L60" s="15"/>
      <c r="M60" s="15"/>
      <c r="N60" s="15"/>
      <c r="O60" s="15"/>
      <c r="P60" s="15"/>
      <c r="Q60" s="15"/>
      <c r="R60" s="28"/>
    </row>
    <row r="61" spans="2:18">
      <c r="B61" s="6"/>
      <c r="C61" s="20"/>
      <c r="D61" s="20"/>
      <c r="E61" s="15"/>
      <c r="F61" s="15"/>
      <c r="G61" s="15"/>
      <c r="H61" s="15"/>
      <c r="I61" s="15"/>
      <c r="J61" s="15"/>
      <c r="K61" s="15"/>
      <c r="L61" s="15"/>
      <c r="M61" s="15"/>
      <c r="N61" s="15"/>
      <c r="O61" s="15"/>
      <c r="P61" s="15"/>
      <c r="Q61" s="15"/>
      <c r="R61" s="28"/>
    </row>
    <row r="62" spans="2:18">
      <c r="B62" s="6"/>
      <c r="C62" s="20"/>
      <c r="D62" s="20"/>
      <c r="E62" s="15"/>
      <c r="F62" s="15"/>
      <c r="G62" s="15"/>
      <c r="H62" s="15"/>
      <c r="I62" s="15"/>
      <c r="J62" s="15"/>
      <c r="K62" s="15"/>
      <c r="L62" s="15"/>
      <c r="M62" s="15"/>
      <c r="N62" s="15"/>
      <c r="O62" s="15"/>
      <c r="P62" s="15"/>
      <c r="Q62" s="15"/>
      <c r="R62" s="28"/>
    </row>
    <row r="63" spans="2:18">
      <c r="B63" s="6"/>
      <c r="C63" s="20"/>
      <c r="D63" s="20"/>
      <c r="E63" s="15"/>
      <c r="F63" s="15"/>
      <c r="G63" s="15"/>
      <c r="H63" s="15"/>
      <c r="I63" s="15"/>
      <c r="J63" s="15"/>
      <c r="K63" s="15"/>
      <c r="L63" s="15"/>
      <c r="M63" s="15"/>
      <c r="N63" s="15"/>
      <c r="O63" s="15"/>
      <c r="P63" s="15"/>
      <c r="Q63" s="15"/>
      <c r="R63" s="28"/>
    </row>
    <row r="64" spans="2:18">
      <c r="B64" s="6"/>
      <c r="C64" s="20"/>
      <c r="D64" s="20"/>
      <c r="E64" s="15"/>
      <c r="F64" s="15"/>
      <c r="G64" s="15"/>
      <c r="H64" s="15"/>
      <c r="I64" s="15"/>
      <c r="J64" s="15"/>
      <c r="K64" s="15"/>
      <c r="L64" s="15"/>
      <c r="M64" s="15"/>
      <c r="N64" s="15"/>
      <c r="O64" s="15"/>
      <c r="P64" s="15"/>
      <c r="Q64" s="15"/>
      <c r="R64" s="28"/>
    </row>
    <row r="65" spans="2:18">
      <c r="B65" s="6"/>
      <c r="C65" s="20"/>
      <c r="D65" s="20"/>
      <c r="E65" s="15"/>
      <c r="F65" s="15"/>
      <c r="G65" s="15"/>
      <c r="H65" s="15"/>
      <c r="I65" s="15"/>
      <c r="J65" s="15"/>
      <c r="K65" s="15"/>
      <c r="L65" s="15"/>
      <c r="M65" s="15"/>
      <c r="N65" s="15"/>
      <c r="O65" s="15"/>
      <c r="P65" s="15"/>
      <c r="Q65" s="15"/>
      <c r="R65" s="28"/>
    </row>
    <row r="66" spans="2:18">
      <c r="B66" s="6"/>
      <c r="C66" s="20"/>
      <c r="D66" s="20"/>
      <c r="E66" s="15"/>
      <c r="F66" s="15"/>
      <c r="G66" s="15"/>
      <c r="H66" s="15"/>
      <c r="I66" s="15"/>
      <c r="J66" s="15"/>
      <c r="K66" s="15"/>
      <c r="L66" s="15"/>
      <c r="M66" s="15"/>
      <c r="N66" s="15"/>
      <c r="O66" s="15"/>
      <c r="P66" s="15"/>
      <c r="Q66" s="15"/>
      <c r="R66" s="28"/>
    </row>
    <row r="67" spans="2:18">
      <c r="B67" s="6"/>
      <c r="C67" s="20"/>
      <c r="D67" s="20"/>
      <c r="E67" s="15"/>
      <c r="F67" s="15"/>
      <c r="G67" s="15"/>
      <c r="H67" s="15"/>
      <c r="I67" s="15"/>
      <c r="J67" s="15"/>
      <c r="K67" s="15"/>
      <c r="L67" s="15"/>
      <c r="M67" s="15"/>
      <c r="N67" s="15"/>
      <c r="O67" s="15"/>
      <c r="P67" s="15"/>
      <c r="Q67" s="15"/>
      <c r="R67" s="28"/>
    </row>
    <row r="68" spans="2:18">
      <c r="B68" s="6"/>
      <c r="C68" s="20"/>
      <c r="D68" s="20"/>
      <c r="E68" s="15"/>
      <c r="F68" s="15"/>
      <c r="G68" s="15"/>
      <c r="H68" s="15"/>
      <c r="I68" s="15"/>
      <c r="J68" s="15"/>
      <c r="K68" s="15"/>
      <c r="L68" s="15"/>
      <c r="M68" s="15"/>
      <c r="N68" s="15"/>
      <c r="O68" s="15"/>
      <c r="P68" s="15"/>
      <c r="Q68" s="15"/>
      <c r="R68" s="28"/>
    </row>
    <row r="69" spans="2:18">
      <c r="B69" s="6"/>
      <c r="C69" s="20"/>
      <c r="D69" s="20"/>
      <c r="E69" s="15"/>
      <c r="F69" s="15"/>
      <c r="G69" s="15"/>
      <c r="H69" s="15"/>
      <c r="I69" s="15"/>
      <c r="J69" s="15"/>
      <c r="K69" s="15"/>
      <c r="L69" s="15"/>
      <c r="M69" s="15"/>
      <c r="N69" s="15"/>
      <c r="O69" s="15"/>
      <c r="P69" s="15"/>
      <c r="Q69" s="15"/>
      <c r="R69" s="28"/>
    </row>
    <row r="70" spans="2:18">
      <c r="B70" s="6"/>
      <c r="C70" s="20"/>
      <c r="D70" s="20"/>
      <c r="E70" s="15"/>
      <c r="F70" s="15"/>
      <c r="G70" s="15"/>
      <c r="H70" s="15"/>
      <c r="I70" s="15"/>
      <c r="J70" s="15"/>
      <c r="K70" s="15"/>
      <c r="L70" s="15"/>
      <c r="M70" s="15"/>
      <c r="N70" s="15"/>
      <c r="O70" s="15"/>
      <c r="P70" s="15"/>
      <c r="Q70" s="15"/>
      <c r="R70" s="28"/>
    </row>
    <row r="71" spans="2:18">
      <c r="B71" s="6"/>
      <c r="C71" s="20"/>
      <c r="D71" s="20"/>
      <c r="E71" s="15"/>
      <c r="F71" s="15"/>
      <c r="G71" s="15"/>
      <c r="H71" s="15"/>
      <c r="I71" s="15"/>
      <c r="J71" s="15"/>
      <c r="K71" s="15"/>
      <c r="L71" s="15"/>
      <c r="M71" s="15"/>
      <c r="N71" s="15"/>
      <c r="O71" s="15"/>
      <c r="P71" s="15"/>
      <c r="Q71" s="15"/>
      <c r="R71" s="28"/>
    </row>
    <row r="72" spans="2:18">
      <c r="B72" s="6"/>
      <c r="C72" s="20"/>
      <c r="D72" s="20"/>
      <c r="E72" s="15"/>
      <c r="F72" s="15"/>
      <c r="G72" s="15"/>
      <c r="H72" s="15"/>
      <c r="I72" s="15"/>
      <c r="J72" s="15"/>
      <c r="K72" s="15"/>
      <c r="L72" s="15"/>
      <c r="M72" s="15"/>
      <c r="N72" s="15"/>
      <c r="O72" s="15"/>
      <c r="P72" s="15"/>
      <c r="Q72" s="15"/>
      <c r="R72" s="28"/>
    </row>
    <row r="73" spans="2:18">
      <c r="B73" s="6"/>
      <c r="C73" s="20"/>
      <c r="D73" s="20"/>
      <c r="E73" s="15"/>
      <c r="F73" s="15"/>
      <c r="G73" s="15"/>
      <c r="H73" s="15"/>
      <c r="I73" s="15"/>
      <c r="J73" s="15"/>
      <c r="K73" s="15"/>
      <c r="L73" s="15"/>
      <c r="M73" s="15"/>
      <c r="N73" s="15"/>
      <c r="O73" s="15"/>
      <c r="P73" s="15"/>
      <c r="Q73" s="15"/>
      <c r="R73" s="28"/>
    </row>
    <row r="74" spans="2:18">
      <c r="B74" s="6"/>
      <c r="C74" s="20"/>
      <c r="D74" s="20"/>
      <c r="E74" s="15"/>
      <c r="F74" s="15"/>
      <c r="G74" s="15"/>
      <c r="H74" s="15"/>
      <c r="I74" s="15"/>
      <c r="J74" s="15"/>
      <c r="K74" s="15"/>
      <c r="L74" s="15"/>
      <c r="M74" s="15"/>
      <c r="N74" s="15"/>
      <c r="O74" s="15"/>
      <c r="P74" s="15"/>
      <c r="Q74" s="15"/>
      <c r="R74" s="28"/>
    </row>
    <row r="75" spans="2:18">
      <c r="B75" s="6"/>
      <c r="C75" s="20"/>
      <c r="D75" s="20"/>
      <c r="E75" s="15"/>
      <c r="F75" s="15"/>
      <c r="G75" s="15"/>
      <c r="H75" s="15"/>
      <c r="I75" s="15"/>
      <c r="J75" s="15"/>
      <c r="K75" s="15"/>
      <c r="L75" s="15"/>
      <c r="M75" s="15"/>
      <c r="N75" s="15"/>
      <c r="O75" s="15"/>
      <c r="P75" s="15"/>
      <c r="Q75" s="15"/>
      <c r="R75" s="28"/>
    </row>
    <row r="76" spans="2:18">
      <c r="B76" s="6"/>
      <c r="C76" s="20"/>
      <c r="D76" s="20"/>
      <c r="E76" s="15"/>
      <c r="F76" s="15"/>
      <c r="G76" s="15"/>
      <c r="H76" s="15"/>
      <c r="I76" s="15"/>
      <c r="J76" s="15"/>
      <c r="K76" s="15"/>
      <c r="L76" s="15"/>
      <c r="M76" s="15"/>
      <c r="N76" s="15"/>
      <c r="O76" s="15"/>
      <c r="P76" s="15"/>
      <c r="Q76" s="15"/>
      <c r="R76" s="28"/>
    </row>
    <row r="77" spans="2:18">
      <c r="B77" s="6"/>
      <c r="C77" s="20"/>
      <c r="D77" s="20"/>
      <c r="E77" s="15"/>
      <c r="F77" s="15"/>
      <c r="G77" s="15"/>
      <c r="H77" s="15"/>
      <c r="I77" s="15"/>
      <c r="J77" s="15"/>
      <c r="K77" s="15"/>
      <c r="L77" s="15"/>
      <c r="M77" s="15"/>
      <c r="N77" s="15"/>
      <c r="O77" s="15"/>
      <c r="P77" s="15"/>
      <c r="Q77" s="15"/>
      <c r="R77" s="28"/>
    </row>
    <row r="78" spans="2:18">
      <c r="B78" s="6"/>
      <c r="C78" s="20"/>
      <c r="D78" s="20"/>
      <c r="E78" s="15"/>
      <c r="F78" s="15"/>
      <c r="G78" s="15"/>
      <c r="H78" s="15"/>
      <c r="I78" s="15"/>
      <c r="J78" s="15"/>
      <c r="K78" s="15"/>
      <c r="L78" s="15"/>
      <c r="M78" s="15"/>
      <c r="N78" s="15"/>
      <c r="O78" s="15"/>
      <c r="P78" s="15"/>
      <c r="Q78" s="15"/>
      <c r="R78" s="28"/>
    </row>
    <row r="79" spans="2:18">
      <c r="B79" s="6"/>
      <c r="C79" s="20"/>
      <c r="D79" s="20"/>
      <c r="E79" s="15"/>
      <c r="F79" s="15"/>
      <c r="G79" s="15"/>
      <c r="H79" s="15"/>
      <c r="I79" s="15"/>
      <c r="J79" s="15"/>
      <c r="K79" s="15"/>
      <c r="L79" s="15"/>
      <c r="M79" s="15"/>
      <c r="N79" s="15"/>
      <c r="O79" s="15"/>
      <c r="P79" s="15"/>
      <c r="Q79" s="15"/>
      <c r="R79" s="28"/>
    </row>
    <row r="80" spans="2:18">
      <c r="B80" s="6"/>
      <c r="C80" s="20"/>
      <c r="E80" s="15"/>
      <c r="F80" s="15"/>
      <c r="G80" s="15"/>
      <c r="H80" s="15"/>
      <c r="I80" s="15"/>
      <c r="J80" s="15"/>
      <c r="K80" s="15"/>
      <c r="L80" s="15"/>
      <c r="M80" s="15"/>
      <c r="N80" s="15"/>
      <c r="O80" s="15"/>
      <c r="P80" s="15"/>
      <c r="Q80" s="15"/>
    </row>
    <row r="81" spans="2:18">
      <c r="B81" s="6"/>
      <c r="E81" s="15"/>
      <c r="F81" s="15"/>
      <c r="G81" s="15"/>
      <c r="H81" s="15"/>
      <c r="I81" s="15"/>
      <c r="J81" s="15"/>
      <c r="K81" s="15"/>
      <c r="L81" s="15"/>
      <c r="M81" s="15"/>
      <c r="N81" s="15"/>
      <c r="O81" s="15"/>
      <c r="P81" s="15"/>
      <c r="Q81" s="15"/>
      <c r="R81" s="15"/>
    </row>
    <row r="82" spans="2:18">
      <c r="B82" s="6"/>
      <c r="E82" s="15"/>
      <c r="F82" s="15"/>
      <c r="G82" s="15"/>
      <c r="H82" s="15"/>
      <c r="I82" s="15"/>
      <c r="J82" s="15"/>
      <c r="K82" s="15"/>
      <c r="L82" s="15"/>
      <c r="M82" s="15"/>
      <c r="N82" s="15"/>
      <c r="O82" s="15"/>
      <c r="P82" s="15"/>
      <c r="Q82" s="15"/>
      <c r="R82" s="15"/>
    </row>
    <row r="83" spans="2:18">
      <c r="B83" s="6"/>
      <c r="E83" s="15"/>
      <c r="F83" s="15"/>
      <c r="G83" s="15"/>
      <c r="H83" s="15"/>
      <c r="I83" s="15"/>
      <c r="J83" s="15"/>
      <c r="K83" s="15"/>
      <c r="L83" s="15"/>
      <c r="M83" s="15"/>
      <c r="N83" s="15"/>
      <c r="O83" s="15"/>
      <c r="P83" s="15"/>
      <c r="Q83" s="15"/>
      <c r="R83" s="15"/>
    </row>
    <row r="84" spans="2:18">
      <c r="B84" s="6"/>
      <c r="E84" s="15"/>
      <c r="F84" s="15"/>
      <c r="G84" s="15"/>
      <c r="H84" s="15"/>
      <c r="I84" s="15"/>
      <c r="J84" s="15"/>
      <c r="K84" s="15"/>
      <c r="L84" s="15"/>
      <c r="M84" s="15"/>
      <c r="N84" s="15"/>
      <c r="O84" s="15"/>
      <c r="P84" s="15"/>
      <c r="Q84" s="15"/>
    </row>
    <row r="85" spans="2:18">
      <c r="B85" s="6"/>
      <c r="E85" s="15"/>
      <c r="F85" s="15"/>
      <c r="G85" s="15"/>
      <c r="H85" s="15"/>
      <c r="I85" s="15"/>
      <c r="J85" s="15"/>
      <c r="K85" s="15"/>
      <c r="L85" s="15"/>
      <c r="M85" s="15"/>
      <c r="N85" s="15"/>
      <c r="O85" s="15"/>
      <c r="P85" s="15"/>
      <c r="Q85" s="15"/>
    </row>
    <row r="86" spans="2:18">
      <c r="B86" s="6"/>
      <c r="E86" s="15"/>
      <c r="F86" s="15"/>
      <c r="G86" s="15"/>
      <c r="H86" s="15"/>
      <c r="I86" s="15"/>
      <c r="J86" s="15"/>
      <c r="K86" s="15"/>
      <c r="L86" s="15"/>
      <c r="M86" s="15"/>
      <c r="N86" s="15"/>
      <c r="O86" s="15"/>
      <c r="P86" s="15"/>
      <c r="Q86" s="15"/>
    </row>
    <row r="87" spans="2:18">
      <c r="B87" s="6"/>
      <c r="E87" s="15"/>
      <c r="F87" s="15"/>
      <c r="G87" s="15"/>
      <c r="H87" s="15"/>
      <c r="I87" s="15"/>
      <c r="J87" s="15"/>
      <c r="K87" s="15"/>
      <c r="L87" s="15"/>
      <c r="M87" s="15"/>
      <c r="N87" s="15"/>
      <c r="O87" s="15"/>
      <c r="P87" s="15"/>
      <c r="Q87" s="15"/>
    </row>
    <row r="88" spans="2:18">
      <c r="B88" s="6"/>
      <c r="E88" s="15"/>
      <c r="F88" s="15"/>
      <c r="G88" s="15"/>
      <c r="H88" s="15"/>
      <c r="I88" s="15"/>
      <c r="J88" s="15"/>
      <c r="K88" s="15"/>
      <c r="L88" s="15"/>
      <c r="M88" s="15"/>
      <c r="N88" s="15"/>
      <c r="O88" s="15"/>
      <c r="P88" s="15"/>
      <c r="Q88" s="15"/>
    </row>
    <row r="89" spans="2:18">
      <c r="B89" s="6"/>
      <c r="E89" s="15"/>
      <c r="F89" s="15"/>
      <c r="G89" s="15"/>
      <c r="H89" s="15"/>
      <c r="I89" s="15"/>
      <c r="J89" s="15"/>
      <c r="K89" s="15"/>
      <c r="L89" s="15"/>
      <c r="M89" s="15"/>
      <c r="N89" s="15"/>
      <c r="O89" s="15"/>
      <c r="P89" s="15"/>
      <c r="Q89" s="15"/>
    </row>
    <row r="90" spans="2:18">
      <c r="B90" s="6"/>
      <c r="E90" s="15"/>
      <c r="F90" s="15"/>
      <c r="G90" s="15"/>
      <c r="H90" s="15"/>
      <c r="I90" s="15"/>
      <c r="J90" s="15"/>
      <c r="K90" s="15"/>
      <c r="L90" s="15"/>
      <c r="M90" s="15"/>
      <c r="N90" s="15"/>
      <c r="O90" s="15"/>
      <c r="P90" s="15"/>
      <c r="Q90" s="15"/>
    </row>
    <row r="91" spans="2:18">
      <c r="B91" s="6"/>
      <c r="E91" s="15"/>
      <c r="F91" s="15"/>
      <c r="G91" s="15"/>
      <c r="H91" s="15"/>
      <c r="I91" s="15"/>
      <c r="J91" s="15"/>
      <c r="K91" s="15"/>
      <c r="L91" s="15"/>
      <c r="M91" s="15"/>
      <c r="N91" s="15"/>
      <c r="O91" s="15"/>
      <c r="P91" s="15"/>
      <c r="Q91" s="15"/>
    </row>
    <row r="92" spans="2:18">
      <c r="B92" s="6"/>
      <c r="E92" s="15"/>
      <c r="F92" s="15"/>
      <c r="G92" s="15"/>
      <c r="H92" s="15"/>
      <c r="I92" s="15"/>
      <c r="J92" s="15"/>
      <c r="K92" s="15"/>
      <c r="L92" s="15"/>
      <c r="M92" s="15"/>
      <c r="N92" s="15"/>
      <c r="O92" s="15"/>
      <c r="P92" s="15"/>
      <c r="Q92" s="15"/>
    </row>
    <row r="93" spans="2:18">
      <c r="B93" s="6"/>
      <c r="E93" s="15"/>
      <c r="F93" s="15"/>
      <c r="G93" s="15"/>
      <c r="H93" s="15"/>
      <c r="I93" s="15"/>
      <c r="J93" s="15"/>
      <c r="K93" s="15"/>
      <c r="L93" s="15"/>
      <c r="M93" s="15"/>
      <c r="N93" s="15"/>
      <c r="O93" s="15"/>
      <c r="P93" s="15"/>
      <c r="Q93" s="15"/>
    </row>
    <row r="94" spans="2:18">
      <c r="B94" s="6"/>
      <c r="E94" s="15"/>
      <c r="F94" s="15"/>
      <c r="G94" s="15"/>
      <c r="H94" s="15"/>
      <c r="I94" s="15"/>
      <c r="J94" s="15"/>
      <c r="K94" s="15"/>
      <c r="L94" s="15"/>
      <c r="M94" s="15"/>
      <c r="N94" s="15"/>
      <c r="O94" s="15"/>
      <c r="P94" s="15"/>
      <c r="Q94" s="15"/>
    </row>
    <row r="95" spans="2:18">
      <c r="B95" s="6"/>
      <c r="E95" s="15"/>
      <c r="F95" s="15"/>
      <c r="G95" s="15"/>
      <c r="H95" s="15"/>
      <c r="I95" s="15"/>
      <c r="J95" s="15"/>
      <c r="K95" s="15"/>
      <c r="L95" s="15"/>
      <c r="M95" s="15"/>
      <c r="N95" s="15"/>
      <c r="O95" s="15"/>
      <c r="P95" s="15"/>
      <c r="Q95" s="15"/>
    </row>
    <row r="96" spans="2:18">
      <c r="B96" s="6"/>
      <c r="E96" s="15"/>
      <c r="F96" s="15"/>
      <c r="G96" s="15"/>
      <c r="H96" s="15"/>
      <c r="I96" s="15"/>
      <c r="J96" s="15"/>
      <c r="K96" s="15"/>
      <c r="L96" s="15"/>
      <c r="M96" s="15"/>
      <c r="N96" s="15"/>
      <c r="O96" s="15"/>
      <c r="P96" s="15"/>
      <c r="Q96" s="15"/>
    </row>
    <row r="97" spans="2:17">
      <c r="B97" s="6"/>
      <c r="E97" s="15"/>
      <c r="F97" s="15"/>
      <c r="G97" s="15"/>
      <c r="H97" s="15"/>
      <c r="I97" s="15"/>
      <c r="J97" s="15"/>
      <c r="K97" s="15"/>
      <c r="L97" s="15"/>
      <c r="M97" s="15"/>
      <c r="N97" s="15"/>
      <c r="O97" s="15"/>
      <c r="P97" s="15"/>
      <c r="Q97" s="15"/>
    </row>
    <row r="98" spans="2:17">
      <c r="B98" s="6"/>
      <c r="E98" s="15"/>
      <c r="F98" s="15"/>
      <c r="G98" s="15"/>
      <c r="H98" s="15"/>
      <c r="I98" s="15"/>
      <c r="J98" s="15"/>
      <c r="K98" s="15"/>
      <c r="L98" s="15"/>
      <c r="M98" s="15"/>
      <c r="N98" s="15"/>
      <c r="O98" s="15"/>
      <c r="P98" s="15"/>
      <c r="Q98" s="15"/>
    </row>
    <row r="99" spans="2:17">
      <c r="B99" s="6"/>
      <c r="E99" s="15"/>
      <c r="F99" s="15"/>
      <c r="G99" s="15"/>
      <c r="H99" s="15"/>
      <c r="I99" s="15"/>
      <c r="J99" s="15"/>
      <c r="K99" s="15"/>
      <c r="L99" s="15"/>
      <c r="M99" s="15"/>
      <c r="N99" s="15"/>
      <c r="O99" s="15"/>
      <c r="P99" s="15"/>
      <c r="Q99" s="15"/>
    </row>
    <row r="100" spans="2:17">
      <c r="B100" s="6"/>
      <c r="E100" s="15"/>
      <c r="F100" s="15"/>
      <c r="G100" s="15"/>
      <c r="H100" s="15"/>
      <c r="I100" s="15"/>
      <c r="J100" s="15"/>
      <c r="K100" s="15"/>
      <c r="L100" s="15"/>
      <c r="M100" s="15"/>
      <c r="N100" s="15"/>
      <c r="O100" s="15"/>
      <c r="P100" s="15"/>
      <c r="Q100" s="15"/>
    </row>
    <row r="101" spans="2:17">
      <c r="B101" s="6"/>
      <c r="E101" s="15"/>
      <c r="F101" s="15"/>
      <c r="G101" s="15"/>
      <c r="H101" s="15"/>
      <c r="I101" s="15"/>
      <c r="J101" s="15"/>
      <c r="K101" s="15"/>
      <c r="L101" s="15"/>
      <c r="M101" s="15"/>
      <c r="N101" s="15"/>
      <c r="O101" s="15"/>
      <c r="P101" s="15"/>
      <c r="Q101" s="15"/>
    </row>
    <row r="102" spans="2:17">
      <c r="B102" s="6"/>
      <c r="E102" s="15"/>
      <c r="F102" s="15"/>
      <c r="G102" s="15"/>
      <c r="H102" s="15"/>
      <c r="I102" s="15"/>
      <c r="J102" s="15"/>
      <c r="K102" s="15"/>
      <c r="L102" s="15"/>
      <c r="M102" s="15"/>
      <c r="N102" s="15"/>
      <c r="O102" s="15"/>
      <c r="P102" s="15"/>
      <c r="Q102" s="15"/>
    </row>
    <row r="103" spans="2:17">
      <c r="B103" s="6"/>
      <c r="E103" s="15"/>
      <c r="F103" s="15"/>
      <c r="G103" s="15"/>
      <c r="H103" s="15"/>
      <c r="I103" s="15"/>
      <c r="J103" s="15"/>
      <c r="K103" s="15"/>
      <c r="L103" s="15"/>
      <c r="M103" s="15"/>
      <c r="N103" s="15"/>
      <c r="O103" s="15"/>
      <c r="P103" s="15"/>
      <c r="Q103" s="15"/>
    </row>
    <row r="104" spans="2:17">
      <c r="B104" s="6"/>
      <c r="E104" s="15"/>
      <c r="F104" s="15"/>
      <c r="G104" s="15"/>
      <c r="H104" s="15"/>
      <c r="I104" s="15"/>
      <c r="J104" s="15"/>
      <c r="K104" s="15"/>
      <c r="L104" s="15"/>
      <c r="M104" s="15"/>
      <c r="N104" s="15"/>
      <c r="O104" s="15"/>
      <c r="P104" s="15"/>
      <c r="Q104" s="15"/>
    </row>
    <row r="105" spans="2:17">
      <c r="B105" s="6"/>
      <c r="E105" s="15"/>
      <c r="F105" s="15"/>
      <c r="G105" s="15"/>
      <c r="H105" s="15"/>
      <c r="I105" s="15"/>
      <c r="J105" s="15"/>
      <c r="K105" s="15"/>
      <c r="L105" s="15"/>
      <c r="M105" s="15"/>
      <c r="N105" s="15"/>
      <c r="O105" s="15"/>
      <c r="P105" s="15"/>
      <c r="Q105" s="15"/>
    </row>
    <row r="106" spans="2:17">
      <c r="B106" s="6"/>
      <c r="E106" s="15"/>
      <c r="F106" s="15"/>
      <c r="G106" s="15"/>
      <c r="H106" s="15"/>
      <c r="I106" s="15"/>
      <c r="J106" s="15"/>
      <c r="K106" s="15"/>
      <c r="L106" s="15"/>
      <c r="M106" s="15"/>
      <c r="N106" s="15"/>
      <c r="O106" s="15"/>
      <c r="P106" s="15"/>
      <c r="Q106" s="15"/>
    </row>
    <row r="107" spans="2:17">
      <c r="B107" s="6"/>
      <c r="E107" s="15"/>
      <c r="F107" s="15"/>
      <c r="G107" s="15"/>
      <c r="H107" s="15"/>
      <c r="I107" s="15"/>
      <c r="J107" s="15"/>
      <c r="K107" s="15"/>
      <c r="L107" s="15"/>
      <c r="M107" s="15"/>
      <c r="N107" s="15"/>
      <c r="O107" s="15"/>
      <c r="P107" s="15"/>
      <c r="Q107" s="15"/>
    </row>
    <row r="108" spans="2:17">
      <c r="B108" s="6"/>
      <c r="E108" s="15"/>
      <c r="F108" s="15"/>
      <c r="G108" s="15"/>
      <c r="H108" s="15"/>
      <c r="I108" s="15"/>
      <c r="J108" s="15"/>
      <c r="K108" s="15"/>
      <c r="L108" s="15"/>
      <c r="M108" s="15"/>
      <c r="N108" s="15"/>
      <c r="O108" s="15"/>
      <c r="P108" s="15"/>
      <c r="Q108" s="15"/>
    </row>
    <row r="109" spans="2:17">
      <c r="B109" s="6"/>
      <c r="E109" s="15"/>
      <c r="F109" s="15"/>
      <c r="G109" s="15"/>
      <c r="H109" s="15"/>
      <c r="I109" s="15"/>
      <c r="J109" s="15"/>
      <c r="K109" s="15"/>
      <c r="L109" s="15"/>
      <c r="M109" s="15"/>
      <c r="N109" s="15"/>
      <c r="O109" s="15"/>
      <c r="P109" s="15"/>
      <c r="Q109" s="15"/>
    </row>
    <row r="110" spans="2:17">
      <c r="B110" s="6"/>
      <c r="E110" s="15"/>
      <c r="F110" s="15"/>
      <c r="G110" s="15"/>
      <c r="H110" s="15"/>
      <c r="I110" s="15"/>
      <c r="J110" s="15"/>
      <c r="K110" s="15"/>
      <c r="L110" s="15"/>
      <c r="M110" s="15"/>
      <c r="N110" s="15"/>
      <c r="O110" s="15"/>
      <c r="P110" s="15"/>
      <c r="Q110" s="15"/>
    </row>
    <row r="111" spans="2:17">
      <c r="B111" s="6"/>
      <c r="E111" s="15"/>
      <c r="F111" s="15"/>
      <c r="G111" s="15"/>
      <c r="H111" s="15"/>
      <c r="I111" s="15"/>
      <c r="J111" s="15"/>
      <c r="K111" s="15"/>
      <c r="L111" s="15"/>
      <c r="M111" s="15"/>
      <c r="N111" s="15"/>
      <c r="O111" s="15"/>
      <c r="P111" s="15"/>
      <c r="Q111" s="15"/>
    </row>
    <row r="112" spans="2:17">
      <c r="B112" s="6"/>
    </row>
    <row r="113" spans="2:2">
      <c r="B113" s="6"/>
    </row>
    <row r="114" spans="2:2">
      <c r="B114" s="6"/>
    </row>
    <row r="115" spans="2:2">
      <c r="B115" s="6"/>
    </row>
    <row r="116" spans="2:2">
      <c r="B116" s="6"/>
    </row>
    <row r="117" spans="2:2">
      <c r="B117" s="6"/>
    </row>
    <row r="118" spans="2:2">
      <c r="B118" s="6"/>
    </row>
    <row r="119" spans="2:2">
      <c r="B119" s="6"/>
    </row>
    <row r="120" spans="2:2">
      <c r="B120" s="6"/>
    </row>
    <row r="121" spans="2:2">
      <c r="B121" s="6"/>
    </row>
    <row r="122" spans="2:2">
      <c r="B122" s="6"/>
    </row>
    <row r="123" spans="2:2">
      <c r="B123" s="6"/>
    </row>
    <row r="124" spans="2:2">
      <c r="B124" s="6"/>
    </row>
    <row r="125" spans="2:2">
      <c r="B125" s="6"/>
    </row>
    <row r="126" spans="2:2">
      <c r="B126" s="6"/>
    </row>
    <row r="127" spans="2:2">
      <c r="B127" s="6"/>
    </row>
    <row r="128" spans="2:2">
      <c r="B128" s="6"/>
    </row>
    <row r="129" spans="2:2">
      <c r="B129" s="6"/>
    </row>
    <row r="130" spans="2:2">
      <c r="B130" s="6"/>
    </row>
    <row r="131" spans="2:2">
      <c r="B131" s="6"/>
    </row>
    <row r="132" spans="2:2">
      <c r="B132" s="6"/>
    </row>
    <row r="133" spans="2:2">
      <c r="B133" s="6"/>
    </row>
    <row r="134" spans="2:2">
      <c r="B134" s="6"/>
    </row>
    <row r="135" spans="2:2">
      <c r="B135" s="6"/>
    </row>
    <row r="136" spans="2:2">
      <c r="B136" s="6"/>
    </row>
    <row r="137" spans="2:2">
      <c r="B137" s="6"/>
    </row>
    <row r="138" spans="2:2">
      <c r="B138" s="6"/>
    </row>
    <row r="139" spans="2:2">
      <c r="B139" s="6"/>
    </row>
    <row r="140" spans="2:2">
      <c r="B140" s="6"/>
    </row>
    <row r="141" spans="2:2">
      <c r="B141" s="6"/>
    </row>
    <row r="142" spans="2:2">
      <c r="B142" s="6"/>
    </row>
    <row r="143" spans="2:2">
      <c r="B143" s="6"/>
    </row>
    <row r="144" spans="2:2">
      <c r="B144" s="6"/>
    </row>
    <row r="145" spans="2:2">
      <c r="B145" s="6"/>
    </row>
    <row r="146" spans="2:2">
      <c r="B146" s="6"/>
    </row>
    <row r="147" spans="2:2">
      <c r="B147" s="6"/>
    </row>
    <row r="148" spans="2:2">
      <c r="B148" s="6"/>
    </row>
    <row r="149" spans="2:2">
      <c r="B149" s="6"/>
    </row>
    <row r="150" spans="2:2">
      <c r="B150" s="6"/>
    </row>
    <row r="151" spans="2:2">
      <c r="B151" s="6"/>
    </row>
    <row r="152" spans="2:2">
      <c r="B152" s="6"/>
    </row>
    <row r="153" spans="2:2">
      <c r="B153" s="6"/>
    </row>
    <row r="154" spans="2:2">
      <c r="B154" s="6"/>
    </row>
    <row r="155" spans="2:2">
      <c r="B155" s="6"/>
    </row>
    <row r="156" spans="2:2">
      <c r="B156" s="6"/>
    </row>
    <row r="157" spans="2:2">
      <c r="B157" s="6"/>
    </row>
    <row r="158" spans="2:2">
      <c r="B158" s="6"/>
    </row>
    <row r="159" spans="2:2">
      <c r="B159" s="6"/>
    </row>
    <row r="160" spans="2:2">
      <c r="B160" s="6"/>
    </row>
    <row r="161" spans="2:2">
      <c r="B161" s="6"/>
    </row>
    <row r="162" spans="2:2">
      <c r="B162" s="6"/>
    </row>
    <row r="163" spans="2:2">
      <c r="B163" s="6"/>
    </row>
    <row r="164" spans="2:2">
      <c r="B164" s="6"/>
    </row>
    <row r="165" spans="2:2">
      <c r="B165" s="6"/>
    </row>
    <row r="166" spans="2:2">
      <c r="B166" s="6"/>
    </row>
    <row r="167" spans="2:2">
      <c r="B167" s="6"/>
    </row>
    <row r="168" spans="2:2">
      <c r="B168" s="6"/>
    </row>
    <row r="169" spans="2:2">
      <c r="B169" s="6"/>
    </row>
    <row r="170" spans="2:2">
      <c r="B170" s="6"/>
    </row>
    <row r="171" spans="2:2">
      <c r="B171" s="6"/>
    </row>
    <row r="172" spans="2:2">
      <c r="B172" s="6"/>
    </row>
    <row r="173" spans="2:2">
      <c r="B173" s="6"/>
    </row>
    <row r="174" spans="2:2">
      <c r="B174" s="6"/>
    </row>
    <row r="175" spans="2:2">
      <c r="B175" s="6"/>
    </row>
    <row r="176" spans="2:2">
      <c r="B176" s="6"/>
    </row>
    <row r="177" spans="2:2">
      <c r="B177" s="6"/>
    </row>
    <row r="178" spans="2:2">
      <c r="B178" s="6"/>
    </row>
    <row r="179" spans="2:2">
      <c r="B179" s="6"/>
    </row>
    <row r="180" spans="2:2">
      <c r="B180" s="6"/>
    </row>
    <row r="181" spans="2:2">
      <c r="B181" s="6"/>
    </row>
    <row r="182" spans="2:2">
      <c r="B182" s="6"/>
    </row>
    <row r="183" spans="2:2">
      <c r="B183" s="6"/>
    </row>
    <row r="184" spans="2:2">
      <c r="B184" s="6"/>
    </row>
    <row r="185" spans="2:2">
      <c r="B185" s="6"/>
    </row>
    <row r="186" spans="2:2">
      <c r="B186" s="6"/>
    </row>
    <row r="187" spans="2:2">
      <c r="B187" s="6"/>
    </row>
    <row r="188" spans="2:2">
      <c r="B188" s="6"/>
    </row>
    <row r="189" spans="2:2">
      <c r="B189" s="6"/>
    </row>
    <row r="190" spans="2:2">
      <c r="B190" s="6"/>
    </row>
    <row r="191" spans="2:2">
      <c r="B191" s="6"/>
    </row>
    <row r="192" spans="2:2">
      <c r="B192" s="6"/>
    </row>
    <row r="193" spans="2:2">
      <c r="B193" s="6"/>
    </row>
    <row r="194" spans="2:2">
      <c r="B194" s="6"/>
    </row>
    <row r="195" spans="2:2">
      <c r="B195" s="6"/>
    </row>
    <row r="196" spans="2:2">
      <c r="B196" s="6"/>
    </row>
    <row r="197" spans="2:2">
      <c r="B197" s="6"/>
    </row>
    <row r="198" spans="2:2">
      <c r="B198" s="6"/>
    </row>
    <row r="199" spans="2:2">
      <c r="B199" s="6"/>
    </row>
    <row r="200" spans="2:2">
      <c r="B200" s="6"/>
    </row>
    <row r="201" spans="2:2">
      <c r="B201" s="6"/>
    </row>
    <row r="202" spans="2:2">
      <c r="B202" s="6"/>
    </row>
    <row r="203" spans="2:2">
      <c r="B203" s="6"/>
    </row>
    <row r="204" spans="2:2">
      <c r="B204" s="6"/>
    </row>
    <row r="205" spans="2:2">
      <c r="B205" s="6"/>
    </row>
    <row r="206" spans="2:2">
      <c r="B206" s="6"/>
    </row>
    <row r="207" spans="2:2">
      <c r="B207" s="6"/>
    </row>
    <row r="208" spans="2:2">
      <c r="B208" s="6"/>
    </row>
    <row r="209" spans="2:2">
      <c r="B209" s="6"/>
    </row>
    <row r="210" spans="2:2">
      <c r="B210" s="6"/>
    </row>
    <row r="211" spans="2:2">
      <c r="B211" s="6"/>
    </row>
    <row r="212" spans="2:2">
      <c r="B212" s="6"/>
    </row>
    <row r="213" spans="2:2">
      <c r="B213" s="6"/>
    </row>
    <row r="214" spans="2:2">
      <c r="B214" s="6"/>
    </row>
    <row r="215" spans="2:2">
      <c r="B215" s="6"/>
    </row>
    <row r="216" spans="2:2">
      <c r="B216" s="6"/>
    </row>
    <row r="217" spans="2:2">
      <c r="B217" s="6"/>
    </row>
    <row r="218" spans="2:2">
      <c r="B218" s="6"/>
    </row>
    <row r="219" spans="2:2">
      <c r="B219" s="6"/>
    </row>
    <row r="220" spans="2:2">
      <c r="B220" s="6"/>
    </row>
    <row r="221" spans="2:2">
      <c r="B221" s="6"/>
    </row>
    <row r="222" spans="2:2">
      <c r="B222" s="6"/>
    </row>
    <row r="223" spans="2:2">
      <c r="B223" s="6"/>
    </row>
    <row r="224" spans="2:2">
      <c r="B224" s="6"/>
    </row>
    <row r="225" spans="2:2">
      <c r="B225" s="6"/>
    </row>
    <row r="226" spans="2:2">
      <c r="B226" s="6"/>
    </row>
    <row r="227" spans="2:2">
      <c r="B227" s="6"/>
    </row>
    <row r="228" spans="2:2">
      <c r="B228" s="6"/>
    </row>
    <row r="229" spans="2:2">
      <c r="B229" s="6"/>
    </row>
    <row r="230" spans="2:2">
      <c r="B230" s="6"/>
    </row>
    <row r="231" spans="2:2">
      <c r="B231" s="6"/>
    </row>
    <row r="232" spans="2:2">
      <c r="B232" s="6"/>
    </row>
    <row r="233" spans="2:2">
      <c r="B233" s="6"/>
    </row>
    <row r="234" spans="2:2">
      <c r="B234" s="6"/>
    </row>
    <row r="235" spans="2:2">
      <c r="B235" s="6"/>
    </row>
    <row r="236" spans="2:2">
      <c r="B236" s="6"/>
    </row>
    <row r="237" spans="2:2">
      <c r="B237" s="6"/>
    </row>
    <row r="238" spans="2:2">
      <c r="B238" s="6"/>
    </row>
    <row r="239" spans="2:2">
      <c r="B239" s="6"/>
    </row>
    <row r="240" spans="2:2">
      <c r="B240" s="6"/>
    </row>
    <row r="241" spans="2:2">
      <c r="B241" s="6"/>
    </row>
    <row r="242" spans="2:2">
      <c r="B242" s="6"/>
    </row>
    <row r="243" spans="2:2">
      <c r="B243" s="6"/>
    </row>
    <row r="244" spans="2:2">
      <c r="B244" s="6"/>
    </row>
    <row r="245" spans="2:2">
      <c r="B245" s="6"/>
    </row>
    <row r="246" spans="2:2">
      <c r="B246" s="6"/>
    </row>
    <row r="247" spans="2:2">
      <c r="B247" s="6"/>
    </row>
    <row r="248" spans="2:2">
      <c r="B248" s="6"/>
    </row>
    <row r="249" spans="2:2">
      <c r="B249" s="6"/>
    </row>
    <row r="250" spans="2:2">
      <c r="B250" s="6"/>
    </row>
    <row r="251" spans="2:2">
      <c r="B251" s="6"/>
    </row>
    <row r="252" spans="2:2">
      <c r="B252" s="6"/>
    </row>
    <row r="253" spans="2:2">
      <c r="B253" s="6"/>
    </row>
    <row r="254" spans="2:2">
      <c r="B254" s="6"/>
    </row>
    <row r="255" spans="2:2">
      <c r="B255" s="6"/>
    </row>
    <row r="256" spans="2:2">
      <c r="B256" s="6"/>
    </row>
    <row r="257" spans="2:2">
      <c r="B257" s="6"/>
    </row>
    <row r="258" spans="2:2">
      <c r="B258" s="6"/>
    </row>
    <row r="259" spans="2:2">
      <c r="B259" s="6"/>
    </row>
    <row r="260" spans="2:2">
      <c r="B260" s="6"/>
    </row>
    <row r="261" spans="2:2">
      <c r="B261" s="6"/>
    </row>
    <row r="262" spans="2:2">
      <c r="B262" s="6"/>
    </row>
    <row r="263" spans="2:2">
      <c r="B263" s="6"/>
    </row>
    <row r="264" spans="2:2">
      <c r="B264" s="6"/>
    </row>
    <row r="265" spans="2:2">
      <c r="B265" s="6"/>
    </row>
    <row r="266" spans="2:2">
      <c r="B266" s="6"/>
    </row>
    <row r="267" spans="2:2">
      <c r="B267" s="6"/>
    </row>
    <row r="268" spans="2:2">
      <c r="B268" s="6"/>
    </row>
    <row r="269" spans="2:2">
      <c r="B269" s="6"/>
    </row>
    <row r="270" spans="2:2">
      <c r="B270" s="6"/>
    </row>
    <row r="271" spans="2:2">
      <c r="B271" s="6"/>
    </row>
    <row r="272" spans="2:2">
      <c r="B272" s="6"/>
    </row>
    <row r="273" spans="2:2">
      <c r="B273" s="6"/>
    </row>
    <row r="274" spans="2:2">
      <c r="B274" s="6"/>
    </row>
    <row r="275" spans="2:2">
      <c r="B275" s="6"/>
    </row>
    <row r="276" spans="2:2">
      <c r="B276" s="6"/>
    </row>
  </sheetData>
  <sheetProtection password="EA3A" sheet="1" objects="1" scenarios="1" selectLockedCells="1"/>
  <mergeCells count="16">
    <mergeCell ref="O22:O23"/>
    <mergeCell ref="B49:M55"/>
    <mergeCell ref="C3:J4"/>
    <mergeCell ref="C22:C23"/>
    <mergeCell ref="D22:D23"/>
    <mergeCell ref="E22:E23"/>
    <mergeCell ref="F22:F23"/>
    <mergeCell ref="G22:G23"/>
    <mergeCell ref="I22:I23"/>
    <mergeCell ref="K22:K23"/>
    <mergeCell ref="L22:L23"/>
    <mergeCell ref="H22:H23"/>
    <mergeCell ref="G21:H21"/>
    <mergeCell ref="J22:J23"/>
    <mergeCell ref="J21:L21"/>
    <mergeCell ref="J12:K12"/>
  </mergeCells>
  <pageMargins left="0.7" right="0.7" top="0.75" bottom="0.75" header="0.3" footer="0.3"/>
  <pageSetup scale="55" orientation="portrait" verticalDpi="4" r:id="rId1"/>
  <ignoredErrors>
    <ignoredError sqref="J25:J36 I8 I25:I36"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2"/>
  <sheetViews>
    <sheetView workbookViewId="0">
      <selection activeCell="C16" sqref="C16"/>
    </sheetView>
  </sheetViews>
  <sheetFormatPr baseColWidth="10" defaultColWidth="11.42578125" defaultRowHeight="15"/>
  <cols>
    <col min="1" max="1" width="12.140625" bestFit="1" customWidth="1"/>
    <col min="4" max="4" width="15.85546875" bestFit="1" customWidth="1"/>
  </cols>
  <sheetData>
    <row r="1" spans="1:6">
      <c r="A1" t="s">
        <v>1</v>
      </c>
      <c r="D1" t="s">
        <v>0</v>
      </c>
    </row>
    <row r="2" spans="1:6">
      <c r="A2" s="2">
        <v>41275</v>
      </c>
      <c r="D2" t="s">
        <v>2</v>
      </c>
      <c r="E2" t="s">
        <v>3</v>
      </c>
    </row>
    <row r="3" spans="1:6">
      <c r="A3" s="2">
        <v>41305</v>
      </c>
      <c r="D3" s="1" t="e">
        <f ca="1">_xll.BDH($D$1,$E$2:$E$2,"1/1/2016","","Dir=V","Dts=S","Sort=D","Quote=C","QtTyp=Y","Days=T","Per=cd","DtFmt=D","UseDPDF=N","CshAdjNormal=N","CshAdjAbnormal=N","CapChg=N","cols=2;rows=310")</f>
        <v>#NAME?</v>
      </c>
      <c r="E3">
        <v>18.6875</v>
      </c>
      <c r="F3">
        <f>+AVERAGE(E3:E7)</f>
        <v>19.05</v>
      </c>
    </row>
    <row r="4" spans="1:6">
      <c r="A4" s="2">
        <v>41316</v>
      </c>
      <c r="D4" s="1">
        <v>42825</v>
      </c>
      <c r="E4">
        <v>19.0625</v>
      </c>
    </row>
    <row r="5" spans="1:6">
      <c r="A5" s="2">
        <v>41317</v>
      </c>
      <c r="D5" s="1">
        <v>42824</v>
      </c>
      <c r="E5">
        <v>19</v>
      </c>
    </row>
    <row r="6" spans="1:6">
      <c r="A6" s="2">
        <v>41325</v>
      </c>
      <c r="D6" s="1">
        <v>42823</v>
      </c>
      <c r="E6">
        <v>19.1875</v>
      </c>
    </row>
    <row r="7" spans="1:6">
      <c r="A7" s="2">
        <v>41361</v>
      </c>
      <c r="D7" s="1">
        <v>42822</v>
      </c>
      <c r="E7">
        <v>19.3125</v>
      </c>
    </row>
    <row r="8" spans="1:6">
      <c r="A8" s="2">
        <v>41362</v>
      </c>
      <c r="D8" s="1">
        <v>42821</v>
      </c>
      <c r="E8">
        <v>19.0625</v>
      </c>
    </row>
    <row r="9" spans="1:6">
      <c r="A9" s="2">
        <v>41365</v>
      </c>
      <c r="D9" s="1">
        <v>42817</v>
      </c>
      <c r="E9">
        <v>19.3125</v>
      </c>
    </row>
    <row r="10" spans="1:6">
      <c r="A10" s="2">
        <v>41366</v>
      </c>
      <c r="D10" s="1">
        <v>42816</v>
      </c>
      <c r="E10">
        <v>19.25</v>
      </c>
    </row>
    <row r="11" spans="1:6">
      <c r="A11" s="2">
        <v>41395</v>
      </c>
      <c r="D11" s="1">
        <v>42815</v>
      </c>
      <c r="E11">
        <v>19.375</v>
      </c>
    </row>
    <row r="12" spans="1:6">
      <c r="A12" s="2">
        <v>41445</v>
      </c>
      <c r="D12" s="1">
        <v>42814</v>
      </c>
      <c r="E12">
        <v>19.4375</v>
      </c>
    </row>
    <row r="13" spans="1:6">
      <c r="A13" s="2">
        <v>41446</v>
      </c>
      <c r="D13" s="1">
        <v>42811</v>
      </c>
      <c r="E13">
        <v>19.625</v>
      </c>
    </row>
    <row r="14" spans="1:6">
      <c r="A14" s="2">
        <v>41464</v>
      </c>
      <c r="D14" s="1">
        <v>42810</v>
      </c>
      <c r="E14">
        <v>19.625</v>
      </c>
    </row>
    <row r="15" spans="1:6">
      <c r="A15" s="2">
        <v>41505</v>
      </c>
      <c r="D15" s="1">
        <v>42809</v>
      </c>
      <c r="E15">
        <v>19.5</v>
      </c>
    </row>
    <row r="16" spans="1:6">
      <c r="A16" s="2">
        <v>41561</v>
      </c>
      <c r="D16" s="1">
        <v>42808</v>
      </c>
      <c r="E16">
        <v>19.875</v>
      </c>
    </row>
    <row r="17" spans="1:5">
      <c r="A17" s="2">
        <v>41603</v>
      </c>
      <c r="D17" s="1">
        <v>42807</v>
      </c>
      <c r="E17">
        <v>19.375</v>
      </c>
    </row>
    <row r="18" spans="1:5">
      <c r="A18" s="2">
        <v>41632</v>
      </c>
      <c r="D18" s="1">
        <v>42804</v>
      </c>
      <c r="E18">
        <v>19.625</v>
      </c>
    </row>
    <row r="19" spans="1:5">
      <c r="A19" s="2">
        <v>41633</v>
      </c>
      <c r="D19" s="1">
        <v>42803</v>
      </c>
      <c r="E19">
        <v>19.6875</v>
      </c>
    </row>
    <row r="20" spans="1:5">
      <c r="A20" s="2">
        <v>41639</v>
      </c>
      <c r="D20" s="1">
        <v>42802</v>
      </c>
      <c r="E20">
        <v>19.5625</v>
      </c>
    </row>
    <row r="21" spans="1:5">
      <c r="A21" s="2">
        <v>41640</v>
      </c>
      <c r="D21" s="1">
        <v>42801</v>
      </c>
      <c r="E21">
        <v>19.6875</v>
      </c>
    </row>
    <row r="22" spans="1:5">
      <c r="A22" s="2">
        <v>41701</v>
      </c>
      <c r="D22" s="1">
        <v>42800</v>
      </c>
      <c r="E22">
        <v>19.875</v>
      </c>
    </row>
    <row r="23" spans="1:5">
      <c r="A23" s="2">
        <v>41702</v>
      </c>
      <c r="D23" s="1">
        <v>42797</v>
      </c>
      <c r="E23">
        <v>19.6875</v>
      </c>
    </row>
    <row r="24" spans="1:5">
      <c r="A24" s="2">
        <v>41722</v>
      </c>
      <c r="D24" s="1">
        <v>42796</v>
      </c>
      <c r="E24">
        <v>19.75</v>
      </c>
    </row>
    <row r="25" spans="1:5">
      <c r="A25" s="2">
        <v>41731</v>
      </c>
      <c r="D25" s="1">
        <v>42795</v>
      </c>
      <c r="E25">
        <v>20.125</v>
      </c>
    </row>
    <row r="26" spans="1:5">
      <c r="A26" s="2">
        <v>41746</v>
      </c>
      <c r="D26" s="1">
        <v>42790</v>
      </c>
      <c r="E26">
        <v>20.1875</v>
      </c>
    </row>
    <row r="27" spans="1:5">
      <c r="A27" s="2">
        <v>41747</v>
      </c>
      <c r="D27" s="1">
        <v>42789</v>
      </c>
      <c r="E27">
        <v>20.25</v>
      </c>
    </row>
    <row r="28" spans="1:5">
      <c r="A28" s="2">
        <v>41760</v>
      </c>
      <c r="D28" s="1">
        <v>42788</v>
      </c>
      <c r="E28">
        <v>20.3125</v>
      </c>
    </row>
    <row r="29" spans="1:5">
      <c r="A29" s="2">
        <v>41761</v>
      </c>
      <c r="D29" s="1">
        <v>42787</v>
      </c>
      <c r="E29">
        <v>20</v>
      </c>
    </row>
    <row r="30" spans="1:5">
      <c r="A30" s="2">
        <v>41779</v>
      </c>
      <c r="D30" s="1">
        <v>42786</v>
      </c>
      <c r="E30">
        <v>19.75</v>
      </c>
    </row>
    <row r="31" spans="1:5">
      <c r="A31" s="2">
        <v>41829</v>
      </c>
      <c r="D31" s="1">
        <v>42783</v>
      </c>
      <c r="E31">
        <v>19.75</v>
      </c>
    </row>
    <row r="32" spans="1:5">
      <c r="A32" s="2">
        <v>41869</v>
      </c>
      <c r="D32" s="1">
        <v>42782</v>
      </c>
      <c r="E32">
        <v>20.25</v>
      </c>
    </row>
    <row r="33" spans="1:5">
      <c r="A33" s="2">
        <v>41925</v>
      </c>
      <c r="D33" s="1">
        <v>42781</v>
      </c>
      <c r="E33">
        <v>20.3125</v>
      </c>
    </row>
    <row r="34" spans="1:5">
      <c r="A34" s="2">
        <v>41967</v>
      </c>
      <c r="D34" s="1">
        <v>42780</v>
      </c>
      <c r="E34">
        <v>20.3125</v>
      </c>
    </row>
    <row r="35" spans="1:5">
      <c r="A35" s="2">
        <v>41981</v>
      </c>
      <c r="D35" s="1">
        <v>42779</v>
      </c>
      <c r="E35">
        <v>19.6875</v>
      </c>
    </row>
    <row r="36" spans="1:5">
      <c r="A36" s="2">
        <v>41998</v>
      </c>
      <c r="D36" s="1">
        <v>42776</v>
      </c>
      <c r="E36">
        <v>19.625</v>
      </c>
    </row>
    <row r="37" spans="1:5">
      <c r="A37" s="2">
        <v>41999</v>
      </c>
      <c r="D37" s="1">
        <v>42775</v>
      </c>
      <c r="E37">
        <v>20.25</v>
      </c>
    </row>
    <row r="38" spans="1:5">
      <c r="A38" s="2">
        <v>42004</v>
      </c>
      <c r="D38" s="1">
        <v>42774</v>
      </c>
      <c r="E38">
        <v>20.3125</v>
      </c>
    </row>
    <row r="39" spans="1:5">
      <c r="A39" s="2">
        <v>42005</v>
      </c>
      <c r="D39" s="1">
        <v>42773</v>
      </c>
      <c r="E39">
        <v>20.0625</v>
      </c>
    </row>
    <row r="40" spans="1:5">
      <c r="A40" s="2">
        <v>42066</v>
      </c>
      <c r="D40" s="1">
        <v>42772</v>
      </c>
      <c r="E40">
        <v>19.625</v>
      </c>
    </row>
    <row r="41" spans="1:5">
      <c r="A41" s="2">
        <v>42067</v>
      </c>
      <c r="D41" s="1">
        <v>42769</v>
      </c>
      <c r="E41">
        <v>20</v>
      </c>
    </row>
    <row r="42" spans="1:5">
      <c r="A42" s="2">
        <v>42086</v>
      </c>
      <c r="D42" s="1">
        <v>42768</v>
      </c>
      <c r="E42">
        <v>20.25</v>
      </c>
    </row>
    <row r="43" spans="1:5">
      <c r="A43" s="2">
        <v>42087</v>
      </c>
      <c r="D43" s="1">
        <v>42767</v>
      </c>
      <c r="E43">
        <v>20.1875</v>
      </c>
    </row>
    <row r="44" spans="1:5">
      <c r="A44" s="2">
        <v>42096</v>
      </c>
      <c r="D44" s="1">
        <v>42766</v>
      </c>
      <c r="E44">
        <v>19.375</v>
      </c>
    </row>
    <row r="45" spans="1:5">
      <c r="A45" s="2">
        <v>42097</v>
      </c>
      <c r="D45" s="1">
        <v>42765</v>
      </c>
      <c r="E45">
        <v>19.9375</v>
      </c>
    </row>
    <row r="46" spans="1:5">
      <c r="A46" s="2">
        <v>42112</v>
      </c>
      <c r="D46" s="1">
        <v>42762</v>
      </c>
      <c r="E46">
        <v>19.9375</v>
      </c>
    </row>
    <row r="47" spans="1:5">
      <c r="A47" s="2">
        <v>42125</v>
      </c>
      <c r="D47" s="1">
        <v>42761</v>
      </c>
      <c r="E47">
        <v>19.9375</v>
      </c>
    </row>
    <row r="48" spans="1:5">
      <c r="A48" s="2">
        <v>42149</v>
      </c>
      <c r="D48" s="1">
        <v>42760</v>
      </c>
      <c r="E48">
        <v>19.6875</v>
      </c>
    </row>
    <row r="49" spans="1:5">
      <c r="A49" s="2">
        <v>42175</v>
      </c>
      <c r="D49" s="1">
        <v>42759</v>
      </c>
      <c r="E49">
        <v>19.625</v>
      </c>
    </row>
    <row r="50" spans="1:5">
      <c r="A50" s="2">
        <v>42194</v>
      </c>
      <c r="D50" s="1">
        <v>42758</v>
      </c>
      <c r="E50">
        <v>19.5</v>
      </c>
    </row>
    <row r="51" spans="1:5">
      <c r="A51" s="2">
        <v>42233</v>
      </c>
      <c r="D51" s="1">
        <v>42755</v>
      </c>
      <c r="E51">
        <v>19.5</v>
      </c>
    </row>
    <row r="52" spans="1:5">
      <c r="A52" s="2">
        <v>42289</v>
      </c>
      <c r="D52" s="1">
        <v>42754</v>
      </c>
      <c r="E52">
        <v>19.625</v>
      </c>
    </row>
    <row r="53" spans="1:5">
      <c r="A53" s="2">
        <v>42346</v>
      </c>
      <c r="D53" s="1">
        <v>42753</v>
      </c>
      <c r="E53">
        <v>19.75</v>
      </c>
    </row>
    <row r="54" spans="1:5">
      <c r="A54" s="2">
        <v>42363</v>
      </c>
      <c r="D54" s="1">
        <v>42752</v>
      </c>
      <c r="E54">
        <v>19.875</v>
      </c>
    </row>
    <row r="55" spans="1:5">
      <c r="A55" s="2">
        <v>42370</v>
      </c>
      <c r="D55" s="1">
        <v>42751</v>
      </c>
      <c r="E55">
        <v>19.75</v>
      </c>
    </row>
    <row r="56" spans="1:5">
      <c r="A56" s="2">
        <v>42432</v>
      </c>
      <c r="D56" s="1">
        <v>42748</v>
      </c>
      <c r="E56">
        <v>19.75</v>
      </c>
    </row>
    <row r="57" spans="1:5">
      <c r="A57" s="2">
        <v>42433</v>
      </c>
      <c r="D57" s="1">
        <v>42747</v>
      </c>
      <c r="E57">
        <v>19.625</v>
      </c>
    </row>
    <row r="58" spans="1:5">
      <c r="A58" s="2">
        <v>42453</v>
      </c>
      <c r="D58" s="1">
        <v>42746</v>
      </c>
      <c r="E58">
        <v>19.625</v>
      </c>
    </row>
    <row r="59" spans="1:5">
      <c r="A59" s="2">
        <v>42462</v>
      </c>
      <c r="D59" s="1">
        <v>42745</v>
      </c>
      <c r="E59">
        <v>20.0625</v>
      </c>
    </row>
    <row r="60" spans="1:5">
      <c r="A60" s="2">
        <v>42478</v>
      </c>
      <c r="D60" s="1">
        <v>42744</v>
      </c>
      <c r="E60">
        <v>19.875</v>
      </c>
    </row>
    <row r="61" spans="1:5">
      <c r="A61" s="2">
        <v>42491</v>
      </c>
      <c r="D61" s="1">
        <v>42741</v>
      </c>
      <c r="E61">
        <v>19.875</v>
      </c>
    </row>
    <row r="62" spans="1:5">
      <c r="A62" s="2">
        <v>42515</v>
      </c>
      <c r="D62" s="1">
        <v>42740</v>
      </c>
      <c r="E62">
        <v>19.75</v>
      </c>
    </row>
    <row r="63" spans="1:5">
      <c r="A63" s="2">
        <v>42541</v>
      </c>
      <c r="D63" s="1">
        <v>42739</v>
      </c>
      <c r="E63">
        <v>19.875</v>
      </c>
    </row>
    <row r="64" spans="1:5">
      <c r="A64" s="2">
        <v>42560</v>
      </c>
      <c r="D64" s="1">
        <v>42738</v>
      </c>
      <c r="E64">
        <v>20.125</v>
      </c>
    </row>
    <row r="65" spans="1:5">
      <c r="A65" s="2">
        <v>42599</v>
      </c>
      <c r="D65" s="1">
        <v>42737</v>
      </c>
      <c r="E65">
        <v>19.8125</v>
      </c>
    </row>
    <row r="66" spans="1:5">
      <c r="A66" s="2">
        <v>42712</v>
      </c>
      <c r="D66" s="1">
        <v>42734</v>
      </c>
      <c r="E66">
        <v>19.875</v>
      </c>
    </row>
    <row r="67" spans="1:5">
      <c r="A67" s="2">
        <v>42729</v>
      </c>
      <c r="D67" s="1">
        <v>42733</v>
      </c>
      <c r="E67">
        <v>19.875</v>
      </c>
    </row>
    <row r="68" spans="1:5">
      <c r="A68" s="2">
        <v>42736</v>
      </c>
      <c r="D68" s="1">
        <v>42732</v>
      </c>
      <c r="E68">
        <v>20.125</v>
      </c>
    </row>
    <row r="69" spans="1:5">
      <c r="A69" s="2">
        <v>42797</v>
      </c>
      <c r="D69" s="1">
        <v>42731</v>
      </c>
      <c r="E69">
        <v>19.8125</v>
      </c>
    </row>
    <row r="70" spans="1:5">
      <c r="A70" s="2">
        <v>42798</v>
      </c>
      <c r="D70" s="1">
        <v>42730</v>
      </c>
      <c r="E70">
        <v>19.75</v>
      </c>
    </row>
    <row r="71" spans="1:5">
      <c r="A71" s="2">
        <v>42818</v>
      </c>
      <c r="D71" s="1">
        <v>42727</v>
      </c>
      <c r="E71">
        <v>19.9375</v>
      </c>
    </row>
    <row r="72" spans="1:5">
      <c r="A72" s="2">
        <v>42827</v>
      </c>
      <c r="D72" s="1">
        <v>42726</v>
      </c>
      <c r="E72">
        <v>19.875</v>
      </c>
    </row>
    <row r="73" spans="1:5">
      <c r="A73" s="2">
        <v>42838</v>
      </c>
      <c r="D73" s="1">
        <v>42725</v>
      </c>
      <c r="E73">
        <v>19.75</v>
      </c>
    </row>
    <row r="74" spans="1:5">
      <c r="A74" s="2">
        <v>42839</v>
      </c>
      <c r="D74" s="1">
        <v>42724</v>
      </c>
      <c r="E74">
        <v>19.8125</v>
      </c>
    </row>
    <row r="75" spans="1:5">
      <c r="A75" s="2">
        <v>42856</v>
      </c>
      <c r="D75" s="1">
        <v>42723</v>
      </c>
      <c r="E75">
        <v>20</v>
      </c>
    </row>
    <row r="76" spans="1:5">
      <c r="A76" s="2">
        <v>42880</v>
      </c>
      <c r="D76" s="1">
        <v>42720</v>
      </c>
      <c r="E76">
        <v>19.9375</v>
      </c>
    </row>
    <row r="77" spans="1:5">
      <c r="A77" s="2">
        <v>42906</v>
      </c>
      <c r="D77" s="1">
        <v>42719</v>
      </c>
      <c r="E77">
        <v>20.125</v>
      </c>
    </row>
    <row r="78" spans="1:5">
      <c r="A78" s="2">
        <v>42925</v>
      </c>
      <c r="D78" s="1">
        <v>42718</v>
      </c>
      <c r="E78">
        <v>20.0625</v>
      </c>
    </row>
    <row r="79" spans="1:5">
      <c r="A79" s="2">
        <v>42964</v>
      </c>
      <c r="D79" s="1">
        <v>42717</v>
      </c>
      <c r="E79">
        <v>19.8125</v>
      </c>
    </row>
    <row r="80" spans="1:5">
      <c r="A80" s="2">
        <v>43077</v>
      </c>
      <c r="D80" s="1">
        <v>42716</v>
      </c>
      <c r="E80">
        <v>19.9375</v>
      </c>
    </row>
    <row r="81" spans="1:5">
      <c r="A81" s="2">
        <v>43094</v>
      </c>
      <c r="D81" s="1">
        <v>42711</v>
      </c>
      <c r="E81">
        <v>20.375</v>
      </c>
    </row>
    <row r="82" spans="1:5">
      <c r="A82" s="2">
        <v>43101</v>
      </c>
      <c r="D82" s="1">
        <v>42710</v>
      </c>
      <c r="E82">
        <v>20.5</v>
      </c>
    </row>
    <row r="83" spans="1:5">
      <c r="A83" s="2">
        <v>43162</v>
      </c>
      <c r="D83" s="1">
        <v>42709</v>
      </c>
      <c r="E83">
        <v>20.4375</v>
      </c>
    </row>
    <row r="84" spans="1:5">
      <c r="A84" s="2">
        <v>43163</v>
      </c>
      <c r="D84" s="1">
        <v>42706</v>
      </c>
      <c r="E84">
        <v>20.3125</v>
      </c>
    </row>
    <row r="85" spans="1:5">
      <c r="A85" s="2">
        <v>43183</v>
      </c>
      <c r="D85" s="1">
        <v>42705</v>
      </c>
      <c r="E85">
        <v>20.25</v>
      </c>
    </row>
    <row r="86" spans="1:5">
      <c r="A86" s="2">
        <v>43192</v>
      </c>
      <c r="D86" s="1">
        <v>42704</v>
      </c>
      <c r="E86">
        <v>20.375</v>
      </c>
    </row>
    <row r="87" spans="1:5">
      <c r="A87" s="2">
        <v>43208</v>
      </c>
      <c r="D87" s="1">
        <v>42703</v>
      </c>
      <c r="E87">
        <v>20.8125</v>
      </c>
    </row>
    <row r="88" spans="1:5">
      <c r="A88" s="2">
        <v>43221</v>
      </c>
      <c r="D88" s="1">
        <v>42699</v>
      </c>
      <c r="E88">
        <v>20.625</v>
      </c>
    </row>
    <row r="89" spans="1:5">
      <c r="A89" s="2">
        <v>43245</v>
      </c>
      <c r="D89" s="1">
        <v>42698</v>
      </c>
      <c r="E89">
        <v>20.3125</v>
      </c>
    </row>
    <row r="90" spans="1:5">
      <c r="A90" s="2">
        <v>43271</v>
      </c>
      <c r="D90" s="1">
        <v>42697</v>
      </c>
      <c r="E90">
        <v>20.75</v>
      </c>
    </row>
    <row r="91" spans="1:5">
      <c r="A91" s="2">
        <v>43290</v>
      </c>
      <c r="D91" s="1">
        <v>42696</v>
      </c>
      <c r="E91">
        <v>20.8125</v>
      </c>
    </row>
    <row r="92" spans="1:5">
      <c r="A92" s="2">
        <v>43329</v>
      </c>
      <c r="D92" s="1">
        <v>42695</v>
      </c>
      <c r="E92">
        <v>21</v>
      </c>
    </row>
    <row r="93" spans="1:5">
      <c r="A93" s="2">
        <v>43442</v>
      </c>
      <c r="D93" s="1">
        <v>42692</v>
      </c>
      <c r="E93">
        <v>21.1875</v>
      </c>
    </row>
    <row r="94" spans="1:5">
      <c r="A94" s="2">
        <v>43459</v>
      </c>
      <c r="D94" s="1">
        <v>42691</v>
      </c>
      <c r="E94">
        <v>21</v>
      </c>
    </row>
    <row r="95" spans="1:5">
      <c r="A95" s="2">
        <v>43466</v>
      </c>
      <c r="D95" s="1">
        <v>42690</v>
      </c>
      <c r="E95">
        <v>21.125</v>
      </c>
    </row>
    <row r="96" spans="1:5">
      <c r="A96" s="2">
        <v>43527</v>
      </c>
      <c r="D96" s="1">
        <v>42689</v>
      </c>
      <c r="E96">
        <v>21</v>
      </c>
    </row>
    <row r="97" spans="1:5">
      <c r="A97" s="2">
        <v>43528</v>
      </c>
      <c r="D97" s="1">
        <v>42688</v>
      </c>
      <c r="E97">
        <v>21</v>
      </c>
    </row>
    <row r="98" spans="1:5">
      <c r="A98" s="2">
        <v>43548</v>
      </c>
      <c r="D98" s="1">
        <v>42685</v>
      </c>
      <c r="E98">
        <v>21.0625</v>
      </c>
    </row>
    <row r="99" spans="1:5">
      <c r="A99" s="2">
        <v>43557</v>
      </c>
      <c r="D99" s="1">
        <v>42684</v>
      </c>
      <c r="E99">
        <v>21</v>
      </c>
    </row>
    <row r="100" spans="1:5">
      <c r="A100" s="2">
        <v>43573</v>
      </c>
      <c r="D100" s="1">
        <v>42683</v>
      </c>
      <c r="E100">
        <v>21.625</v>
      </c>
    </row>
    <row r="101" spans="1:5">
      <c r="A101" s="2">
        <v>43586</v>
      </c>
      <c r="D101" s="1">
        <v>42682</v>
      </c>
      <c r="E101">
        <v>21.3125</v>
      </c>
    </row>
    <row r="102" spans="1:5">
      <c r="A102" s="2">
        <v>43610</v>
      </c>
      <c r="D102" s="1">
        <v>42681</v>
      </c>
      <c r="E102">
        <v>21.5</v>
      </c>
    </row>
    <row r="103" spans="1:5">
      <c r="A103" s="2">
        <v>43636</v>
      </c>
      <c r="D103" s="1">
        <v>42678</v>
      </c>
      <c r="E103">
        <v>21.625</v>
      </c>
    </row>
    <row r="104" spans="1:5">
      <c r="A104" s="2">
        <v>43655</v>
      </c>
      <c r="D104" s="1">
        <v>42677</v>
      </c>
      <c r="E104">
        <v>21.5</v>
      </c>
    </row>
    <row r="105" spans="1:5">
      <c r="A105" s="2">
        <v>43694</v>
      </c>
      <c r="D105" s="1">
        <v>42676</v>
      </c>
      <c r="E105">
        <v>21.75</v>
      </c>
    </row>
    <row r="106" spans="1:5">
      <c r="A106" s="2">
        <v>43807</v>
      </c>
      <c r="D106" s="1">
        <v>42675</v>
      </c>
      <c r="E106">
        <v>21.6875</v>
      </c>
    </row>
    <row r="107" spans="1:5">
      <c r="A107" s="2">
        <v>43824</v>
      </c>
      <c r="D107" s="1">
        <v>42674</v>
      </c>
      <c r="E107">
        <v>21.75</v>
      </c>
    </row>
    <row r="108" spans="1:5">
      <c r="A108" s="2">
        <v>43831</v>
      </c>
      <c r="D108" s="1">
        <v>42671</v>
      </c>
      <c r="E108">
        <v>21.9375</v>
      </c>
    </row>
    <row r="109" spans="1:5">
      <c r="A109" s="2">
        <v>43893</v>
      </c>
      <c r="D109" s="1">
        <v>42670</v>
      </c>
      <c r="E109">
        <v>21.9375</v>
      </c>
    </row>
    <row r="110" spans="1:5">
      <c r="A110" s="2">
        <v>43894</v>
      </c>
      <c r="D110" s="1">
        <v>42669</v>
      </c>
      <c r="E110">
        <v>21.75</v>
      </c>
    </row>
    <row r="111" spans="1:5">
      <c r="A111" s="2">
        <v>43914</v>
      </c>
      <c r="D111" s="1">
        <v>42668</v>
      </c>
      <c r="E111">
        <v>22.0625</v>
      </c>
    </row>
    <row r="112" spans="1:5">
      <c r="A112" s="2">
        <v>43923</v>
      </c>
      <c r="D112" s="1">
        <v>42667</v>
      </c>
      <c r="E112">
        <v>21.875</v>
      </c>
    </row>
    <row r="113" spans="1:5">
      <c r="A113" s="2">
        <v>43939</v>
      </c>
      <c r="D113" s="1">
        <v>42664</v>
      </c>
      <c r="E113">
        <v>22.0625</v>
      </c>
    </row>
    <row r="114" spans="1:5">
      <c r="A114" s="2">
        <v>43952</v>
      </c>
      <c r="D114" s="1">
        <v>42663</v>
      </c>
      <c r="E114">
        <v>22</v>
      </c>
    </row>
    <row r="115" spans="1:5">
      <c r="A115" s="2">
        <v>43976</v>
      </c>
      <c r="D115" s="1">
        <v>42662</v>
      </c>
      <c r="E115">
        <v>22.25</v>
      </c>
    </row>
    <row r="116" spans="1:5">
      <c r="A116" s="2">
        <v>44002</v>
      </c>
      <c r="D116" s="1">
        <v>42661</v>
      </c>
      <c r="E116">
        <v>22.0625</v>
      </c>
    </row>
    <row r="117" spans="1:5">
      <c r="A117" s="2">
        <v>44021</v>
      </c>
      <c r="D117" s="1">
        <v>42660</v>
      </c>
      <c r="E117">
        <v>22.0625</v>
      </c>
    </row>
    <row r="118" spans="1:5">
      <c r="A118" s="2">
        <v>44173</v>
      </c>
      <c r="D118" s="1">
        <v>42657</v>
      </c>
      <c r="E118">
        <v>22.125</v>
      </c>
    </row>
    <row r="119" spans="1:5">
      <c r="A119" s="2">
        <v>44190</v>
      </c>
      <c r="D119" s="1">
        <v>42656</v>
      </c>
      <c r="E119">
        <v>22.1875</v>
      </c>
    </row>
    <row r="120" spans="1:5">
      <c r="A120" s="2">
        <v>44197</v>
      </c>
      <c r="D120" s="1">
        <v>42655</v>
      </c>
      <c r="E120">
        <v>22.25</v>
      </c>
    </row>
    <row r="121" spans="1:5">
      <c r="A121" s="2">
        <v>44258</v>
      </c>
      <c r="D121" s="1">
        <v>42654</v>
      </c>
      <c r="E121">
        <v>22</v>
      </c>
    </row>
    <row r="122" spans="1:5">
      <c r="A122" s="2">
        <v>44259</v>
      </c>
      <c r="D122" s="1">
        <v>42650</v>
      </c>
      <c r="E122">
        <v>22.1875</v>
      </c>
    </row>
    <row r="123" spans="1:5">
      <c r="A123" s="2">
        <v>44279</v>
      </c>
      <c r="D123" s="1">
        <v>42649</v>
      </c>
      <c r="E123">
        <v>22.4375</v>
      </c>
    </row>
    <row r="124" spans="1:5">
      <c r="A124" s="2">
        <v>44288</v>
      </c>
      <c r="D124" s="1">
        <v>42648</v>
      </c>
      <c r="E124">
        <v>22.375</v>
      </c>
    </row>
    <row r="125" spans="1:5">
      <c r="A125" s="2">
        <v>44304</v>
      </c>
      <c r="D125" s="1">
        <v>42647</v>
      </c>
      <c r="E125">
        <v>22.375</v>
      </c>
    </row>
    <row r="126" spans="1:5">
      <c r="A126" s="2">
        <v>44317</v>
      </c>
      <c r="D126" s="1">
        <v>42646</v>
      </c>
      <c r="E126">
        <v>22.125</v>
      </c>
    </row>
    <row r="127" spans="1:5">
      <c r="A127" s="2">
        <v>44341</v>
      </c>
      <c r="D127" s="1">
        <v>42643</v>
      </c>
      <c r="E127">
        <v>22.1875</v>
      </c>
    </row>
    <row r="128" spans="1:5">
      <c r="A128" s="2">
        <v>44367</v>
      </c>
      <c r="D128" s="1">
        <v>42642</v>
      </c>
      <c r="E128">
        <v>22.4375</v>
      </c>
    </row>
    <row r="129" spans="1:5">
      <c r="A129" s="2">
        <v>44386</v>
      </c>
      <c r="D129" s="1">
        <v>42641</v>
      </c>
      <c r="E129">
        <v>22.375</v>
      </c>
    </row>
    <row r="130" spans="1:5">
      <c r="A130" s="2">
        <v>44538</v>
      </c>
      <c r="D130" s="1">
        <v>42640</v>
      </c>
      <c r="E130">
        <v>22.625</v>
      </c>
    </row>
    <row r="131" spans="1:5">
      <c r="A131" s="2">
        <v>44555</v>
      </c>
      <c r="D131" s="1">
        <v>42639</v>
      </c>
      <c r="E131">
        <v>22.4375</v>
      </c>
    </row>
    <row r="132" spans="1:5">
      <c r="A132" s="2">
        <v>44562</v>
      </c>
      <c r="D132" s="1">
        <v>42636</v>
      </c>
      <c r="E132">
        <v>22.5625</v>
      </c>
    </row>
    <row r="133" spans="1:5">
      <c r="A133" s="2">
        <v>44623</v>
      </c>
      <c r="D133" s="1">
        <v>42635</v>
      </c>
      <c r="E133">
        <v>22.75</v>
      </c>
    </row>
    <row r="134" spans="1:5">
      <c r="A134" s="2">
        <v>44624</v>
      </c>
      <c r="D134" s="1">
        <v>42634</v>
      </c>
      <c r="E134">
        <v>22.875</v>
      </c>
    </row>
    <row r="135" spans="1:5">
      <c r="A135" s="2">
        <v>44644</v>
      </c>
      <c r="D135" s="1">
        <v>42633</v>
      </c>
      <c r="E135">
        <v>23.0625</v>
      </c>
    </row>
    <row r="136" spans="1:5">
      <c r="A136" s="2">
        <v>44653</v>
      </c>
      <c r="D136" s="1">
        <v>42632</v>
      </c>
      <c r="E136">
        <v>23</v>
      </c>
    </row>
    <row r="137" spans="1:5">
      <c r="A137" s="2">
        <v>44669</v>
      </c>
      <c r="D137" s="1">
        <v>42629</v>
      </c>
      <c r="E137">
        <v>23.0625</v>
      </c>
    </row>
    <row r="138" spans="1:5">
      <c r="A138" s="2">
        <v>44682</v>
      </c>
      <c r="D138" s="1">
        <v>42628</v>
      </c>
      <c r="E138">
        <v>23.125</v>
      </c>
    </row>
    <row r="139" spans="1:5">
      <c r="A139" s="2">
        <v>44706</v>
      </c>
      <c r="D139" s="1">
        <v>42627</v>
      </c>
      <c r="E139">
        <v>23.1875</v>
      </c>
    </row>
    <row r="140" spans="1:5">
      <c r="A140" s="2">
        <v>44732</v>
      </c>
      <c r="D140" s="1">
        <v>42626</v>
      </c>
      <c r="E140">
        <v>23.3125</v>
      </c>
    </row>
    <row r="141" spans="1:5">
      <c r="A141" s="2">
        <v>44751</v>
      </c>
      <c r="D141" s="1">
        <v>42625</v>
      </c>
      <c r="E141">
        <v>23.3125</v>
      </c>
    </row>
    <row r="142" spans="1:5">
      <c r="A142" s="2">
        <v>44903</v>
      </c>
      <c r="D142" s="1">
        <v>42622</v>
      </c>
      <c r="E142">
        <v>23.125</v>
      </c>
    </row>
    <row r="143" spans="1:5">
      <c r="A143" s="2">
        <v>44920</v>
      </c>
      <c r="D143" s="1">
        <v>42621</v>
      </c>
      <c r="E143">
        <v>23.25</v>
      </c>
    </row>
    <row r="144" spans="1:5">
      <c r="A144" s="2">
        <v>44927</v>
      </c>
      <c r="D144" s="1">
        <v>42620</v>
      </c>
      <c r="E144">
        <v>23.5625</v>
      </c>
    </row>
    <row r="145" spans="1:5">
      <c r="A145" s="2">
        <v>44988</v>
      </c>
      <c r="D145" s="1">
        <v>42619</v>
      </c>
      <c r="E145">
        <v>23.875</v>
      </c>
    </row>
    <row r="146" spans="1:5">
      <c r="A146" s="2">
        <v>44989</v>
      </c>
      <c r="D146" s="1">
        <v>42618</v>
      </c>
      <c r="E146">
        <v>23.625</v>
      </c>
    </row>
    <row r="147" spans="1:5">
      <c r="A147" s="2">
        <v>45009</v>
      </c>
      <c r="D147" s="1">
        <v>42615</v>
      </c>
      <c r="E147">
        <v>23.5625</v>
      </c>
    </row>
    <row r="148" spans="1:5">
      <c r="A148" s="2">
        <v>45018</v>
      </c>
      <c r="D148" s="1">
        <v>42614</v>
      </c>
      <c r="E148">
        <v>23.875</v>
      </c>
    </row>
    <row r="149" spans="1:5">
      <c r="A149" s="2">
        <v>45034</v>
      </c>
      <c r="D149" s="1">
        <v>42613</v>
      </c>
      <c r="E149">
        <v>24</v>
      </c>
    </row>
    <row r="150" spans="1:5">
      <c r="A150" s="2">
        <v>45047</v>
      </c>
      <c r="D150" s="1">
        <v>42612</v>
      </c>
      <c r="E150">
        <v>24.3125</v>
      </c>
    </row>
    <row r="151" spans="1:5">
      <c r="A151" s="2">
        <v>45071</v>
      </c>
      <c r="D151" s="1">
        <v>42611</v>
      </c>
      <c r="E151">
        <v>24.0625</v>
      </c>
    </row>
    <row r="152" spans="1:5">
      <c r="A152" s="2">
        <v>45097</v>
      </c>
      <c r="D152" s="1">
        <v>42608</v>
      </c>
      <c r="E152">
        <v>24.4375</v>
      </c>
    </row>
    <row r="153" spans="1:5">
      <c r="A153" s="2">
        <v>45116</v>
      </c>
      <c r="D153" s="1">
        <v>42607</v>
      </c>
      <c r="E153">
        <v>24.4375</v>
      </c>
    </row>
    <row r="154" spans="1:5">
      <c r="A154" s="2">
        <v>45268</v>
      </c>
      <c r="D154" s="1">
        <v>42606</v>
      </c>
      <c r="E154">
        <v>24.5</v>
      </c>
    </row>
    <row r="155" spans="1:5">
      <c r="A155" s="2">
        <v>45285</v>
      </c>
      <c r="D155" s="1">
        <v>42605</v>
      </c>
      <c r="E155">
        <v>24.5625</v>
      </c>
    </row>
    <row r="156" spans="1:5">
      <c r="A156" s="2">
        <v>45292</v>
      </c>
      <c r="D156" s="1">
        <v>42604</v>
      </c>
      <c r="E156">
        <v>24.8125</v>
      </c>
    </row>
    <row r="157" spans="1:5">
      <c r="A157" s="2">
        <v>45354</v>
      </c>
      <c r="D157" s="1">
        <v>42601</v>
      </c>
      <c r="E157">
        <v>24.75</v>
      </c>
    </row>
    <row r="158" spans="1:5">
      <c r="A158" s="2">
        <v>45355</v>
      </c>
      <c r="D158" s="1">
        <v>42600</v>
      </c>
      <c r="E158">
        <v>25.0625</v>
      </c>
    </row>
    <row r="159" spans="1:5">
      <c r="A159" s="2">
        <v>45375</v>
      </c>
      <c r="D159" s="1">
        <v>42599</v>
      </c>
      <c r="E159">
        <v>25.125</v>
      </c>
    </row>
    <row r="160" spans="1:5">
      <c r="A160" s="2">
        <v>45384</v>
      </c>
      <c r="D160" s="1">
        <v>42598</v>
      </c>
      <c r="E160">
        <v>25</v>
      </c>
    </row>
    <row r="161" spans="1:5">
      <c r="A161" s="2">
        <v>45400</v>
      </c>
      <c r="D161" s="1">
        <v>42594</v>
      </c>
      <c r="E161">
        <v>24.75</v>
      </c>
    </row>
    <row r="162" spans="1:5">
      <c r="A162" s="2">
        <v>45413</v>
      </c>
      <c r="D162" s="1">
        <v>42593</v>
      </c>
      <c r="E162">
        <v>25.25</v>
      </c>
    </row>
    <row r="163" spans="1:5">
      <c r="A163" s="2">
        <v>45437</v>
      </c>
      <c r="D163" s="1">
        <v>42592</v>
      </c>
      <c r="E163">
        <v>24.875</v>
      </c>
    </row>
    <row r="164" spans="1:5">
      <c r="A164" s="2">
        <v>45463</v>
      </c>
      <c r="D164" s="1">
        <v>42591</v>
      </c>
      <c r="E164">
        <v>25.25</v>
      </c>
    </row>
    <row r="165" spans="1:5">
      <c r="A165" s="2">
        <v>45482</v>
      </c>
      <c r="D165" s="1">
        <v>42590</v>
      </c>
      <c r="E165">
        <v>24.9375</v>
      </c>
    </row>
    <row r="166" spans="1:5">
      <c r="A166" s="2">
        <v>45634</v>
      </c>
      <c r="D166" s="1">
        <v>42587</v>
      </c>
      <c r="E166">
        <v>25.1875</v>
      </c>
    </row>
    <row r="167" spans="1:5">
      <c r="A167" s="2">
        <v>45651</v>
      </c>
      <c r="D167" s="1">
        <v>42586</v>
      </c>
      <c r="E167">
        <v>25.3125</v>
      </c>
    </row>
    <row r="168" spans="1:5">
      <c r="A168" s="2">
        <v>45658</v>
      </c>
      <c r="D168" s="1">
        <v>42585</v>
      </c>
      <c r="E168">
        <v>24.9375</v>
      </c>
    </row>
    <row r="169" spans="1:5">
      <c r="A169" s="2">
        <v>45719</v>
      </c>
      <c r="D169" s="1">
        <v>42584</v>
      </c>
      <c r="E169">
        <v>25.5</v>
      </c>
    </row>
    <row r="170" spans="1:5">
      <c r="A170" s="2">
        <v>45720</v>
      </c>
      <c r="D170" s="1">
        <v>42583</v>
      </c>
      <c r="E170">
        <v>25.5</v>
      </c>
    </row>
    <row r="171" spans="1:5">
      <c r="A171" s="2">
        <v>45740</v>
      </c>
      <c r="D171" s="1">
        <v>42580</v>
      </c>
      <c r="E171">
        <v>25.625</v>
      </c>
    </row>
    <row r="172" spans="1:5">
      <c r="A172" s="2">
        <v>45749</v>
      </c>
      <c r="D172" s="1">
        <v>42579</v>
      </c>
      <c r="E172">
        <v>25.75</v>
      </c>
    </row>
    <row r="173" spans="1:5">
      <c r="A173" s="2">
        <v>45765</v>
      </c>
      <c r="D173" s="1">
        <v>42578</v>
      </c>
      <c r="E173">
        <v>25.625</v>
      </c>
    </row>
    <row r="174" spans="1:5">
      <c r="A174" s="2">
        <v>45778</v>
      </c>
      <c r="D174" s="1">
        <v>42577</v>
      </c>
      <c r="E174">
        <v>25.5625</v>
      </c>
    </row>
    <row r="175" spans="1:5">
      <c r="A175" s="2">
        <v>45802</v>
      </c>
      <c r="D175" s="1">
        <v>42576</v>
      </c>
      <c r="E175">
        <v>25.75</v>
      </c>
    </row>
    <row r="176" spans="1:5">
      <c r="A176" s="2">
        <v>45828</v>
      </c>
      <c r="D176" s="1">
        <v>42573</v>
      </c>
      <c r="E176">
        <v>25.75</v>
      </c>
    </row>
    <row r="177" spans="1:5">
      <c r="A177" s="2">
        <v>45847</v>
      </c>
      <c r="D177" s="1">
        <v>42572</v>
      </c>
      <c r="E177">
        <v>25.6875</v>
      </c>
    </row>
    <row r="178" spans="1:5">
      <c r="A178" s="2">
        <v>45999</v>
      </c>
      <c r="D178" s="1">
        <v>42571</v>
      </c>
      <c r="E178">
        <v>26.125</v>
      </c>
    </row>
    <row r="179" spans="1:5">
      <c r="A179" s="2">
        <v>46016</v>
      </c>
      <c r="D179" s="1">
        <v>42570</v>
      </c>
      <c r="E179">
        <v>26.3125</v>
      </c>
    </row>
    <row r="180" spans="1:5">
      <c r="A180" s="2">
        <v>46023</v>
      </c>
      <c r="D180" s="1">
        <v>42569</v>
      </c>
      <c r="E180">
        <v>25.9375</v>
      </c>
    </row>
    <row r="181" spans="1:5">
      <c r="A181" s="2">
        <v>46084</v>
      </c>
      <c r="D181" s="1">
        <v>42566</v>
      </c>
      <c r="E181">
        <v>26.0625</v>
      </c>
    </row>
    <row r="182" spans="1:5">
      <c r="A182" s="2">
        <v>46085</v>
      </c>
      <c r="D182" s="1">
        <v>42565</v>
      </c>
      <c r="E182">
        <v>25.9375</v>
      </c>
    </row>
    <row r="183" spans="1:5">
      <c r="A183" s="2">
        <v>46105</v>
      </c>
      <c r="D183" s="1">
        <v>42564</v>
      </c>
      <c r="E183">
        <v>25.6875</v>
      </c>
    </row>
    <row r="184" spans="1:5">
      <c r="A184" s="2">
        <v>46114</v>
      </c>
      <c r="D184" s="1">
        <v>42563</v>
      </c>
      <c r="E184">
        <v>26.3125</v>
      </c>
    </row>
    <row r="185" spans="1:5">
      <c r="A185" s="2">
        <v>46130</v>
      </c>
      <c r="D185" s="1">
        <v>42562</v>
      </c>
      <c r="E185">
        <v>26.125</v>
      </c>
    </row>
    <row r="186" spans="1:5">
      <c r="A186" s="2">
        <v>46143</v>
      </c>
      <c r="D186" s="1">
        <v>42558</v>
      </c>
      <c r="E186">
        <v>26.1875</v>
      </c>
    </row>
    <row r="187" spans="1:5">
      <c r="A187" s="2">
        <v>46167</v>
      </c>
      <c r="D187" s="1">
        <v>42557</v>
      </c>
      <c r="E187">
        <v>26.375</v>
      </c>
    </row>
    <row r="188" spans="1:5">
      <c r="A188" s="2">
        <v>46193</v>
      </c>
      <c r="D188" s="1">
        <v>42556</v>
      </c>
      <c r="E188">
        <v>26.5</v>
      </c>
    </row>
    <row r="189" spans="1:5">
      <c r="A189" s="2">
        <v>46212</v>
      </c>
      <c r="D189" s="1">
        <v>42555</v>
      </c>
      <c r="E189">
        <v>26.375</v>
      </c>
    </row>
    <row r="190" spans="1:5">
      <c r="A190" s="2">
        <v>46364</v>
      </c>
      <c r="D190" s="1">
        <v>42552</v>
      </c>
      <c r="E190">
        <v>26.6875</v>
      </c>
    </row>
    <row r="191" spans="1:5">
      <c r="A191" s="2">
        <v>46381</v>
      </c>
      <c r="D191" s="1">
        <v>42551</v>
      </c>
      <c r="E191">
        <v>26.625</v>
      </c>
    </row>
    <row r="192" spans="1:5">
      <c r="A192" s="2">
        <v>46388</v>
      </c>
      <c r="D192" s="1">
        <v>42550</v>
      </c>
      <c r="E192">
        <v>27.1875</v>
      </c>
    </row>
    <row r="193" spans="4:5">
      <c r="D193" s="1">
        <v>42549</v>
      </c>
      <c r="E193">
        <v>27.5</v>
      </c>
    </row>
    <row r="194" spans="4:5">
      <c r="D194" s="1">
        <v>42548</v>
      </c>
      <c r="E194">
        <v>27.75</v>
      </c>
    </row>
    <row r="195" spans="4:5">
      <c r="D195" s="1">
        <v>42545</v>
      </c>
      <c r="E195">
        <v>26.1875</v>
      </c>
    </row>
    <row r="196" spans="4:5">
      <c r="D196" s="1">
        <v>42544</v>
      </c>
      <c r="E196">
        <v>28.125</v>
      </c>
    </row>
    <row r="197" spans="4:5">
      <c r="D197" s="1">
        <v>42543</v>
      </c>
      <c r="E197">
        <v>28.375</v>
      </c>
    </row>
    <row r="198" spans="4:5">
      <c r="D198" s="1">
        <v>42542</v>
      </c>
      <c r="E198">
        <v>28.75</v>
      </c>
    </row>
    <row r="199" spans="4:5">
      <c r="D199" s="1">
        <v>42537</v>
      </c>
      <c r="E199">
        <v>29.3125</v>
      </c>
    </row>
    <row r="200" spans="4:5">
      <c r="D200" s="1">
        <v>42536</v>
      </c>
      <c r="E200">
        <v>29.25</v>
      </c>
    </row>
    <row r="201" spans="4:5">
      <c r="D201" s="1">
        <v>42535</v>
      </c>
      <c r="E201">
        <v>29.125</v>
      </c>
    </row>
    <row r="202" spans="4:5">
      <c r="D202" s="1">
        <v>42534</v>
      </c>
      <c r="E202">
        <v>29.125</v>
      </c>
    </row>
    <row r="203" spans="4:5">
      <c r="D203" s="1">
        <v>42531</v>
      </c>
      <c r="E203">
        <v>29.5625</v>
      </c>
    </row>
    <row r="204" spans="4:5">
      <c r="D204" s="1">
        <v>42530</v>
      </c>
      <c r="E204">
        <v>29.625</v>
      </c>
    </row>
    <row r="205" spans="4:5">
      <c r="D205" s="1">
        <v>42529</v>
      </c>
      <c r="E205">
        <v>29.875</v>
      </c>
    </row>
    <row r="206" spans="4:5">
      <c r="D206" s="1">
        <v>42528</v>
      </c>
      <c r="E206">
        <v>30.5625</v>
      </c>
    </row>
    <row r="207" spans="4:5">
      <c r="D207" s="1">
        <v>42527</v>
      </c>
      <c r="E207">
        <v>30.1875</v>
      </c>
    </row>
    <row r="208" spans="4:5">
      <c r="D208" s="1">
        <v>42524</v>
      </c>
      <c r="E208">
        <v>29.875</v>
      </c>
    </row>
    <row r="209" spans="4:5">
      <c r="D209" s="1">
        <v>42523</v>
      </c>
      <c r="E209">
        <v>31.3125</v>
      </c>
    </row>
    <row r="210" spans="4:5">
      <c r="D210" s="1">
        <v>42522</v>
      </c>
      <c r="E210">
        <v>30.625</v>
      </c>
    </row>
    <row r="211" spans="4:5">
      <c r="D211" s="1">
        <v>42521</v>
      </c>
      <c r="E211">
        <v>31.25</v>
      </c>
    </row>
    <row r="212" spans="4:5">
      <c r="D212" s="1">
        <v>42520</v>
      </c>
      <c r="E212">
        <v>30.375</v>
      </c>
    </row>
    <row r="213" spans="4:5">
      <c r="D213" s="1">
        <v>42517</v>
      </c>
      <c r="E213">
        <v>31.0625</v>
      </c>
    </row>
    <row r="214" spans="4:5">
      <c r="D214" s="1">
        <v>42516</v>
      </c>
      <c r="E214">
        <v>31.1875</v>
      </c>
    </row>
    <row r="215" spans="4:5">
      <c r="D215" s="1">
        <v>42514</v>
      </c>
      <c r="E215">
        <v>31.4375</v>
      </c>
    </row>
    <row r="216" spans="4:5">
      <c r="D216" s="1">
        <v>42513</v>
      </c>
      <c r="E216">
        <v>31.125</v>
      </c>
    </row>
    <row r="217" spans="4:5">
      <c r="D217" s="1">
        <v>42510</v>
      </c>
      <c r="E217">
        <v>31.125</v>
      </c>
    </row>
    <row r="218" spans="4:5">
      <c r="D218" s="1">
        <v>42509</v>
      </c>
      <c r="E218">
        <v>31.1875</v>
      </c>
    </row>
    <row r="219" spans="4:5">
      <c r="D219" s="1">
        <v>42508</v>
      </c>
      <c r="E219">
        <v>31.0625</v>
      </c>
    </row>
    <row r="220" spans="4:5">
      <c r="D220" s="1">
        <v>42507</v>
      </c>
      <c r="E220">
        <v>31.5</v>
      </c>
    </row>
    <row r="221" spans="4:5">
      <c r="D221" s="1">
        <v>42506</v>
      </c>
      <c r="E221">
        <v>30.9375</v>
      </c>
    </row>
    <row r="222" spans="4:5">
      <c r="D222" s="1">
        <v>42503</v>
      </c>
      <c r="E222">
        <v>30.25</v>
      </c>
    </row>
    <row r="223" spans="4:5">
      <c r="D223" s="1">
        <v>42502</v>
      </c>
      <c r="E223">
        <v>31.0625</v>
      </c>
    </row>
    <row r="224" spans="4:5">
      <c r="D224" s="1">
        <v>42501</v>
      </c>
      <c r="E224">
        <v>30.4375</v>
      </c>
    </row>
    <row r="225" spans="4:5">
      <c r="D225" s="1">
        <v>42500</v>
      </c>
      <c r="E225">
        <v>31.375</v>
      </c>
    </row>
    <row r="226" spans="4:5">
      <c r="D226" s="1">
        <v>42499</v>
      </c>
      <c r="E226">
        <v>31.125</v>
      </c>
    </row>
    <row r="227" spans="4:5">
      <c r="D227" s="1">
        <v>42496</v>
      </c>
      <c r="E227">
        <v>31.125</v>
      </c>
    </row>
    <row r="228" spans="4:5">
      <c r="D228" s="1">
        <v>42495</v>
      </c>
      <c r="E228">
        <v>30.8125</v>
      </c>
    </row>
    <row r="229" spans="4:5">
      <c r="D229" s="1">
        <v>42494</v>
      </c>
      <c r="E229">
        <v>30.5625</v>
      </c>
    </row>
    <row r="230" spans="4:5">
      <c r="D230" s="1">
        <v>42493</v>
      </c>
      <c r="E230">
        <v>30.6875</v>
      </c>
    </row>
    <row r="231" spans="4:5">
      <c r="D231" s="1">
        <v>42492</v>
      </c>
      <c r="E231">
        <v>30.5625</v>
      </c>
    </row>
    <row r="232" spans="4:5">
      <c r="D232" s="1">
        <v>42489</v>
      </c>
      <c r="E232">
        <v>30.5625</v>
      </c>
    </row>
    <row r="233" spans="4:5">
      <c r="D233" s="1">
        <v>42488</v>
      </c>
      <c r="E233">
        <v>30.6875</v>
      </c>
    </row>
    <row r="234" spans="4:5">
      <c r="D234" s="1">
        <v>42487</v>
      </c>
      <c r="E234">
        <v>31.375</v>
      </c>
    </row>
    <row r="235" spans="4:5">
      <c r="D235" s="1">
        <v>42486</v>
      </c>
      <c r="E235">
        <v>31.75</v>
      </c>
    </row>
    <row r="236" spans="4:5">
      <c r="D236" s="1">
        <v>42485</v>
      </c>
      <c r="E236">
        <v>30.75</v>
      </c>
    </row>
    <row r="237" spans="4:5">
      <c r="D237" s="1">
        <v>42482</v>
      </c>
      <c r="E237">
        <v>30.5</v>
      </c>
    </row>
    <row r="238" spans="4:5">
      <c r="D238" s="1">
        <v>42481</v>
      </c>
      <c r="E238">
        <v>31.4375</v>
      </c>
    </row>
    <row r="239" spans="4:5">
      <c r="D239" s="1">
        <v>42480</v>
      </c>
      <c r="E239">
        <v>31.0625</v>
      </c>
    </row>
    <row r="240" spans="4:5">
      <c r="D240" s="1">
        <v>42479</v>
      </c>
      <c r="E240">
        <v>31.375</v>
      </c>
    </row>
    <row r="241" spans="4:5">
      <c r="D241" s="1">
        <v>42478</v>
      </c>
      <c r="E241">
        <v>31.0625</v>
      </c>
    </row>
    <row r="242" spans="4:5">
      <c r="D242" s="1">
        <v>42475</v>
      </c>
      <c r="E242">
        <v>30.9375</v>
      </c>
    </row>
    <row r="243" spans="4:5">
      <c r="D243" s="1">
        <v>42474</v>
      </c>
      <c r="E243">
        <v>31.4375</v>
      </c>
    </row>
    <row r="244" spans="4:5">
      <c r="D244" s="1">
        <v>42473</v>
      </c>
      <c r="E244">
        <v>30.0625</v>
      </c>
    </row>
    <row r="245" spans="4:5">
      <c r="D245" s="1">
        <v>42472</v>
      </c>
      <c r="E245">
        <v>31.0625</v>
      </c>
    </row>
    <row r="246" spans="4:5">
      <c r="D246" s="1">
        <v>42471</v>
      </c>
      <c r="E246">
        <v>29.125</v>
      </c>
    </row>
    <row r="247" spans="4:5">
      <c r="D247" s="1">
        <v>42468</v>
      </c>
      <c r="E247">
        <v>30.375</v>
      </c>
    </row>
    <row r="248" spans="4:5">
      <c r="D248" s="1">
        <v>42467</v>
      </c>
      <c r="E248">
        <v>30.625</v>
      </c>
    </row>
    <row r="249" spans="4:5">
      <c r="D249" s="1">
        <v>42466</v>
      </c>
      <c r="E249">
        <v>30.375</v>
      </c>
    </row>
    <row r="250" spans="4:5">
      <c r="D250" s="1">
        <v>42465</v>
      </c>
      <c r="E250">
        <v>30.375</v>
      </c>
    </row>
    <row r="251" spans="4:5">
      <c r="D251" s="1">
        <v>42464</v>
      </c>
      <c r="E251">
        <v>29.875</v>
      </c>
    </row>
    <row r="252" spans="4:5">
      <c r="D252" s="1">
        <v>42461</v>
      </c>
      <c r="E252">
        <v>29.8125</v>
      </c>
    </row>
    <row r="253" spans="4:5">
      <c r="D253" s="1">
        <v>42460</v>
      </c>
      <c r="E253">
        <v>30.75</v>
      </c>
    </row>
    <row r="254" spans="4:5">
      <c r="D254" s="1">
        <v>42459</v>
      </c>
      <c r="E254">
        <v>29.8125</v>
      </c>
    </row>
    <row r="255" spans="4:5">
      <c r="D255" s="1">
        <v>42458</v>
      </c>
      <c r="E255">
        <v>31.1875</v>
      </c>
    </row>
    <row r="256" spans="4:5">
      <c r="D256" s="1">
        <v>42457</v>
      </c>
      <c r="E256">
        <v>29.75</v>
      </c>
    </row>
    <row r="257" spans="4:5">
      <c r="D257" s="1">
        <v>42452</v>
      </c>
      <c r="E257">
        <v>29.9375</v>
      </c>
    </row>
    <row r="258" spans="4:5">
      <c r="D258" s="1">
        <v>42451</v>
      </c>
      <c r="E258">
        <v>31</v>
      </c>
    </row>
    <row r="259" spans="4:5">
      <c r="D259" s="1">
        <v>42450</v>
      </c>
      <c r="E259">
        <v>29.5625</v>
      </c>
    </row>
    <row r="260" spans="4:5">
      <c r="D260" s="1">
        <v>42447</v>
      </c>
      <c r="E260">
        <v>29.5625</v>
      </c>
    </row>
    <row r="261" spans="4:5">
      <c r="D261" s="1">
        <v>42446</v>
      </c>
      <c r="E261">
        <v>30.6875</v>
      </c>
    </row>
    <row r="262" spans="4:5">
      <c r="D262" s="1">
        <v>42445</v>
      </c>
      <c r="E262">
        <v>29.3125</v>
      </c>
    </row>
    <row r="263" spans="4:5">
      <c r="D263" s="1">
        <v>42444</v>
      </c>
      <c r="E263">
        <v>31.0625</v>
      </c>
    </row>
    <row r="264" spans="4:5">
      <c r="D264" s="1">
        <v>42443</v>
      </c>
      <c r="E264">
        <v>29.5</v>
      </c>
    </row>
    <row r="265" spans="4:5">
      <c r="D265" s="1">
        <v>42440</v>
      </c>
      <c r="E265">
        <v>28.625</v>
      </c>
    </row>
    <row r="266" spans="4:5">
      <c r="D266" s="1">
        <v>42439</v>
      </c>
      <c r="E266">
        <v>30.375</v>
      </c>
    </row>
    <row r="267" spans="4:5">
      <c r="D267" s="1">
        <v>42438</v>
      </c>
      <c r="E267">
        <v>30.4375</v>
      </c>
    </row>
    <row r="268" spans="4:5">
      <c r="D268" s="1">
        <v>42437</v>
      </c>
      <c r="E268">
        <v>29.6875</v>
      </c>
    </row>
    <row r="269" spans="4:5">
      <c r="D269" s="1">
        <v>42436</v>
      </c>
      <c r="E269">
        <v>29.6875</v>
      </c>
    </row>
    <row r="270" spans="4:5">
      <c r="D270" s="1">
        <v>42433</v>
      </c>
      <c r="E270">
        <v>28.5</v>
      </c>
    </row>
    <row r="271" spans="4:5">
      <c r="D271" s="1">
        <v>42432</v>
      </c>
      <c r="E271">
        <v>30.5</v>
      </c>
    </row>
    <row r="272" spans="4:5">
      <c r="D272" s="1">
        <v>42431</v>
      </c>
      <c r="E272">
        <v>27.75</v>
      </c>
    </row>
    <row r="273" spans="4:5">
      <c r="D273" s="1">
        <v>42430</v>
      </c>
      <c r="E273">
        <v>26.75</v>
      </c>
    </row>
    <row r="274" spans="4:5">
      <c r="D274" s="1">
        <v>42429</v>
      </c>
      <c r="E274">
        <v>26.25</v>
      </c>
    </row>
    <row r="275" spans="4:5">
      <c r="D275" s="1">
        <v>42426</v>
      </c>
      <c r="E275">
        <v>26</v>
      </c>
    </row>
    <row r="276" spans="4:5">
      <c r="D276" s="1">
        <v>42425</v>
      </c>
      <c r="E276">
        <v>26.5</v>
      </c>
    </row>
    <row r="277" spans="4:5">
      <c r="D277" s="1">
        <v>42424</v>
      </c>
      <c r="E277">
        <v>26.125</v>
      </c>
    </row>
    <row r="278" spans="4:5">
      <c r="D278" s="1">
        <v>42423</v>
      </c>
      <c r="E278">
        <v>26.8125</v>
      </c>
    </row>
    <row r="279" spans="4:5">
      <c r="D279" s="1">
        <v>42422</v>
      </c>
      <c r="E279">
        <v>25.75</v>
      </c>
    </row>
    <row r="280" spans="4:5">
      <c r="D280" s="1">
        <v>42419</v>
      </c>
      <c r="E280">
        <v>26</v>
      </c>
    </row>
    <row r="281" spans="4:5">
      <c r="D281" s="1">
        <v>42418</v>
      </c>
      <c r="E281">
        <v>26.8125</v>
      </c>
    </row>
    <row r="282" spans="4:5">
      <c r="D282" s="1">
        <v>42417</v>
      </c>
      <c r="E282">
        <v>25.4375</v>
      </c>
    </row>
    <row r="283" spans="4:5">
      <c r="D283" s="1">
        <v>42416</v>
      </c>
      <c r="E283">
        <v>26.5625</v>
      </c>
    </row>
    <row r="284" spans="4:5">
      <c r="D284" s="1">
        <v>42415</v>
      </c>
      <c r="E284">
        <v>25.75</v>
      </c>
    </row>
    <row r="285" spans="4:5">
      <c r="D285" s="1">
        <v>42412</v>
      </c>
      <c r="E285">
        <v>26.0625</v>
      </c>
    </row>
    <row r="286" spans="4:5">
      <c r="D286" s="1">
        <v>42411</v>
      </c>
      <c r="E286">
        <v>26.3125</v>
      </c>
    </row>
    <row r="287" spans="4:5">
      <c r="D287" s="1">
        <v>42410</v>
      </c>
      <c r="E287">
        <v>25.625</v>
      </c>
    </row>
    <row r="288" spans="4:5">
      <c r="D288" s="1">
        <v>42405</v>
      </c>
      <c r="E288">
        <v>26.5625</v>
      </c>
    </row>
    <row r="289" spans="4:5">
      <c r="D289" s="1">
        <v>42404</v>
      </c>
      <c r="E289">
        <v>26.25</v>
      </c>
    </row>
    <row r="290" spans="4:5">
      <c r="D290" s="1">
        <v>42403</v>
      </c>
      <c r="E290">
        <v>25.9375</v>
      </c>
    </row>
    <row r="291" spans="4:5">
      <c r="D291" s="1">
        <v>42402</v>
      </c>
      <c r="E291">
        <v>26.8125</v>
      </c>
    </row>
    <row r="292" spans="4:5">
      <c r="D292" s="1">
        <v>42401</v>
      </c>
      <c r="E292">
        <v>26.6875</v>
      </c>
    </row>
    <row r="293" spans="4:5">
      <c r="D293" s="1">
        <v>42398</v>
      </c>
      <c r="E293">
        <v>26.3125</v>
      </c>
    </row>
    <row r="294" spans="4:5">
      <c r="D294" s="1">
        <v>42397</v>
      </c>
      <c r="E294">
        <v>26.6875</v>
      </c>
    </row>
    <row r="295" spans="4:5">
      <c r="D295" s="1">
        <v>42396</v>
      </c>
      <c r="E295">
        <v>26.625</v>
      </c>
    </row>
    <row r="296" spans="4:5">
      <c r="D296" s="1">
        <v>42395</v>
      </c>
      <c r="E296">
        <v>26.875</v>
      </c>
    </row>
    <row r="297" spans="4:5">
      <c r="D297" s="1">
        <v>42394</v>
      </c>
      <c r="E297">
        <v>27</v>
      </c>
    </row>
    <row r="298" spans="4:5">
      <c r="D298" s="1">
        <v>42391</v>
      </c>
      <c r="E298">
        <v>26.3125</v>
      </c>
    </row>
    <row r="299" spans="4:5">
      <c r="D299" s="1">
        <v>42390</v>
      </c>
      <c r="E299">
        <v>27</v>
      </c>
    </row>
    <row r="300" spans="4:5">
      <c r="D300" s="1">
        <v>42389</v>
      </c>
      <c r="E300">
        <v>25.625</v>
      </c>
    </row>
    <row r="301" spans="4:5">
      <c r="D301" s="1">
        <v>42388</v>
      </c>
      <c r="E301">
        <v>26.8125</v>
      </c>
    </row>
    <row r="302" spans="4:5">
      <c r="D302" s="1">
        <v>42387</v>
      </c>
      <c r="E302">
        <v>25.5</v>
      </c>
    </row>
    <row r="303" spans="4:5">
      <c r="D303" s="1">
        <v>42384</v>
      </c>
      <c r="E303">
        <v>26.375</v>
      </c>
    </row>
    <row r="304" spans="4:5">
      <c r="D304" s="1">
        <v>42383</v>
      </c>
      <c r="E304">
        <v>25.75</v>
      </c>
    </row>
    <row r="305" spans="4:5">
      <c r="D305" s="1">
        <v>42382</v>
      </c>
      <c r="E305">
        <v>25</v>
      </c>
    </row>
    <row r="306" spans="4:5">
      <c r="D306" s="1">
        <v>42381</v>
      </c>
      <c r="E306">
        <v>26.5625</v>
      </c>
    </row>
    <row r="307" spans="4:5">
      <c r="D307" s="1">
        <v>42380</v>
      </c>
      <c r="E307">
        <v>25.8125</v>
      </c>
    </row>
    <row r="308" spans="4:5">
      <c r="D308" s="1">
        <v>42377</v>
      </c>
      <c r="E308">
        <v>25.75</v>
      </c>
    </row>
    <row r="309" spans="4:5">
      <c r="D309" s="1">
        <v>42376</v>
      </c>
      <c r="E309">
        <v>26.625</v>
      </c>
    </row>
    <row r="310" spans="4:5">
      <c r="D310" s="1">
        <v>42375</v>
      </c>
      <c r="E310">
        <v>25.375</v>
      </c>
    </row>
    <row r="311" spans="4:5">
      <c r="D311" s="1">
        <v>42374</v>
      </c>
      <c r="E311">
        <v>27.125</v>
      </c>
    </row>
    <row r="312" spans="4:5">
      <c r="D312" s="1">
        <v>42373</v>
      </c>
      <c r="E312">
        <v>27.125</v>
      </c>
    </row>
  </sheetData>
  <pageMargins left="0.7" right="0.7" top="0.75" bottom="0.75" header="0.3" footer="0.3"/>
  <pageSetup orientation="portrait" verticalDpi="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workbookViewId="0">
      <selection activeCell="F3" sqref="F3"/>
    </sheetView>
  </sheetViews>
  <sheetFormatPr baseColWidth="10" defaultColWidth="11.42578125" defaultRowHeight="15"/>
  <cols>
    <col min="1" max="1" width="15.85546875" customWidth="1"/>
  </cols>
  <sheetData>
    <row r="1" spans="1:8">
      <c r="A1" t="s">
        <v>32</v>
      </c>
    </row>
    <row r="2" spans="1:8">
      <c r="A2" t="s">
        <v>2</v>
      </c>
      <c r="B2" t="s">
        <v>3</v>
      </c>
      <c r="G2" s="1"/>
    </row>
    <row r="3" spans="1:8">
      <c r="A3" s="1" t="e">
        <f ca="1">_xll.BDH($A$1,$B$2:$B$2,"2/20/2017","","Dir=V","Dts=S","Sort=D","Quote=C","QtTyp=Y","Days=T","Per=cd","DtFmt=D","UseDPDF=N","CshAdjNormal=N","CshAdjAbnormal=N","CapChg=N","cols=2;rows=55")</f>
        <v>#NAME?</v>
      </c>
      <c r="B3" s="69">
        <v>18.239999999999998</v>
      </c>
      <c r="E3" t="s">
        <v>45</v>
      </c>
      <c r="F3" s="123">
        <f>+'Clase V'!K14</f>
        <v>0.17</v>
      </c>
      <c r="G3" s="1"/>
    </row>
    <row r="4" spans="1:8">
      <c r="A4" s="1">
        <v>42839</v>
      </c>
      <c r="B4">
        <v>18.239999999999998</v>
      </c>
      <c r="E4" t="s">
        <v>46</v>
      </c>
      <c r="F4" s="123">
        <f>+'Clase V'!K16</f>
        <v>0.12</v>
      </c>
    </row>
    <row r="5" spans="1:8">
      <c r="A5" s="1">
        <v>42838</v>
      </c>
      <c r="B5">
        <v>18.239999999999998</v>
      </c>
      <c r="E5" t="s">
        <v>47</v>
      </c>
      <c r="F5" s="123">
        <f>+'Clase V'!K18</f>
        <v>6.5000000000000002E-2</v>
      </c>
    </row>
    <row r="6" spans="1:8">
      <c r="A6" s="1">
        <v>42837</v>
      </c>
      <c r="B6">
        <v>18.23</v>
      </c>
    </row>
    <row r="7" spans="1:8">
      <c r="A7" s="1">
        <v>42836</v>
      </c>
      <c r="B7">
        <v>18.22</v>
      </c>
    </row>
    <row r="8" spans="1:8">
      <c r="A8" s="1">
        <v>42835</v>
      </c>
      <c r="B8">
        <v>18.170000000000002</v>
      </c>
      <c r="E8" s="1">
        <f>+'Clase V'!E9</f>
        <v>42844</v>
      </c>
      <c r="F8" s="69">
        <f>+B8</f>
        <v>18.170000000000002</v>
      </c>
    </row>
    <row r="9" spans="1:8">
      <c r="A9" s="1">
        <v>42834</v>
      </c>
      <c r="B9">
        <v>18.170000000000002</v>
      </c>
      <c r="E9" s="1">
        <f>+EDATE(E8,3)</f>
        <v>42935</v>
      </c>
      <c r="F9" s="120">
        <f>+ROUND(F8*(1+$F$3*(E9-E8)/365),2)</f>
        <v>18.940000000000001</v>
      </c>
      <c r="G9" s="1"/>
    </row>
    <row r="10" spans="1:8">
      <c r="A10" s="1">
        <v>42833</v>
      </c>
      <c r="B10">
        <v>18.170000000000002</v>
      </c>
      <c r="E10" s="1">
        <f t="shared" ref="E10:E20" si="0">+EDATE(E9,3)</f>
        <v>43027</v>
      </c>
      <c r="F10" s="120">
        <f>+ROUND(F8*(1+$F$3*(E10-E8)/365),2)</f>
        <v>19.72</v>
      </c>
      <c r="G10" s="1"/>
    </row>
    <row r="11" spans="1:8">
      <c r="A11" s="1">
        <v>42832</v>
      </c>
      <c r="B11">
        <v>18.16</v>
      </c>
      <c r="E11" s="1">
        <f t="shared" si="0"/>
        <v>43119</v>
      </c>
      <c r="F11" s="120">
        <f>+ROUND(F8*(1+$F$3*(E11-E8)/365),2)</f>
        <v>20.5</v>
      </c>
      <c r="G11" s="1"/>
    </row>
    <row r="12" spans="1:8">
      <c r="A12" s="1">
        <v>42831</v>
      </c>
      <c r="B12">
        <v>18.14</v>
      </c>
      <c r="E12" s="1">
        <f t="shared" si="0"/>
        <v>43209</v>
      </c>
      <c r="F12" s="120">
        <f>+ROUND(F8*(1+$F$3*(E12-E8)/365),2)</f>
        <v>21.26</v>
      </c>
      <c r="G12" s="1"/>
      <c r="H12">
        <f>+F12/F8-1</f>
        <v>0.17006053935057786</v>
      </c>
    </row>
    <row r="13" spans="1:8">
      <c r="A13" s="1">
        <v>42830</v>
      </c>
      <c r="B13">
        <v>18.13</v>
      </c>
      <c r="E13" s="1">
        <f t="shared" si="0"/>
        <v>43300</v>
      </c>
      <c r="F13" s="121">
        <f t="shared" ref="F13" si="1">+ROUND(F12*(1+$F$4*(E13-E12)/365),2)</f>
        <v>21.9</v>
      </c>
      <c r="G13" s="1"/>
    </row>
    <row r="14" spans="1:8">
      <c r="A14" s="1">
        <v>42829</v>
      </c>
      <c r="B14">
        <v>18.11</v>
      </c>
      <c r="E14" s="1">
        <f t="shared" si="0"/>
        <v>43392</v>
      </c>
      <c r="F14" s="121">
        <f>+ROUND(F12*(1+$F$4*(E14-E12)/365),2)</f>
        <v>22.54</v>
      </c>
      <c r="G14" s="1"/>
    </row>
    <row r="15" spans="1:8">
      <c r="A15" s="1">
        <v>42828</v>
      </c>
      <c r="B15">
        <v>18.07</v>
      </c>
      <c r="E15" s="1">
        <f t="shared" si="0"/>
        <v>43484</v>
      </c>
      <c r="F15" s="121">
        <f>+ROUND(F12*(1+$F$4*(E15-E12)/365),2)</f>
        <v>23.18</v>
      </c>
      <c r="G15" s="1"/>
    </row>
    <row r="16" spans="1:8">
      <c r="A16" s="1">
        <v>42827</v>
      </c>
      <c r="B16">
        <v>18.07</v>
      </c>
      <c r="E16" s="1">
        <f t="shared" si="0"/>
        <v>43574</v>
      </c>
      <c r="F16" s="121">
        <f>+ROUND(F12*(1+$F$4*(E16-E12)/365),2)</f>
        <v>23.81</v>
      </c>
      <c r="G16" s="1"/>
      <c r="H16">
        <f>+F16/F12-1</f>
        <v>0.11994355597365924</v>
      </c>
    </row>
    <row r="17" spans="1:8">
      <c r="A17" s="1">
        <v>42826</v>
      </c>
      <c r="B17">
        <v>18.07</v>
      </c>
      <c r="E17" s="1">
        <f t="shared" si="0"/>
        <v>43665</v>
      </c>
      <c r="F17" s="122">
        <f>+ROUND(F16*(1+$F$5*(E17-E16)/365),2)</f>
        <v>24.2</v>
      </c>
      <c r="G17" s="1"/>
    </row>
    <row r="18" spans="1:8">
      <c r="A18" s="1">
        <v>42825</v>
      </c>
      <c r="B18">
        <v>18.05</v>
      </c>
      <c r="E18" s="1">
        <f t="shared" si="0"/>
        <v>43757</v>
      </c>
      <c r="F18" s="122">
        <f>+ROUND(F16*(1+$F$4*(E18-E16)/365),2)</f>
        <v>25.24</v>
      </c>
      <c r="G18" s="1"/>
    </row>
    <row r="19" spans="1:8">
      <c r="A19" s="1">
        <v>42824</v>
      </c>
      <c r="B19">
        <v>18.04</v>
      </c>
      <c r="E19" s="1">
        <f t="shared" si="0"/>
        <v>43849</v>
      </c>
      <c r="F19" s="122">
        <f>+ROUND(F16*(1+$F$5*(E19-E16)/365),2)</f>
        <v>24.98</v>
      </c>
      <c r="G19" s="1"/>
    </row>
    <row r="20" spans="1:8">
      <c r="A20" s="1">
        <v>42823</v>
      </c>
      <c r="B20">
        <v>18.02</v>
      </c>
      <c r="E20" s="1">
        <f t="shared" si="0"/>
        <v>43940</v>
      </c>
      <c r="F20" s="122">
        <f>+ROUND(F16*(1+$F$5*(E20-E16)/365),2)</f>
        <v>25.36</v>
      </c>
      <c r="G20" s="1"/>
      <c r="H20">
        <f>+F20/F16-1</f>
        <v>6.5098698026039514E-2</v>
      </c>
    </row>
    <row r="21" spans="1:8">
      <c r="A21" s="1">
        <v>42822</v>
      </c>
      <c r="B21">
        <v>18.010000000000002</v>
      </c>
    </row>
    <row r="22" spans="1:8">
      <c r="A22" s="1">
        <v>42821</v>
      </c>
      <c r="B22">
        <v>17.95</v>
      </c>
    </row>
    <row r="23" spans="1:8">
      <c r="A23" s="1">
        <v>42820</v>
      </c>
      <c r="B23">
        <v>17.95</v>
      </c>
    </row>
    <row r="24" spans="1:8">
      <c r="A24" s="1">
        <v>42819</v>
      </c>
      <c r="B24">
        <v>17.95</v>
      </c>
    </row>
    <row r="25" spans="1:8">
      <c r="A25" s="1">
        <v>42818</v>
      </c>
      <c r="B25">
        <v>17.95</v>
      </c>
    </row>
    <row r="26" spans="1:8">
      <c r="A26" s="1">
        <v>42817</v>
      </c>
      <c r="B26">
        <v>17.940000000000001</v>
      </c>
    </row>
    <row r="27" spans="1:8">
      <c r="A27" s="1">
        <v>42816</v>
      </c>
      <c r="B27">
        <v>17.920000000000002</v>
      </c>
    </row>
    <row r="28" spans="1:8">
      <c r="A28" s="1">
        <v>42815</v>
      </c>
      <c r="B28">
        <v>17.91</v>
      </c>
    </row>
    <row r="29" spans="1:8">
      <c r="A29" s="1">
        <v>42814</v>
      </c>
      <c r="B29">
        <v>17.87</v>
      </c>
    </row>
    <row r="30" spans="1:8">
      <c r="A30" s="1">
        <v>42813</v>
      </c>
      <c r="B30">
        <v>17.87</v>
      </c>
    </row>
    <row r="31" spans="1:8">
      <c r="A31" s="1">
        <v>42812</v>
      </c>
      <c r="B31">
        <v>17.87</v>
      </c>
    </row>
    <row r="32" spans="1:8">
      <c r="A32" s="1">
        <v>42811</v>
      </c>
      <c r="B32">
        <v>17.850000000000001</v>
      </c>
    </row>
    <row r="33" spans="1:2">
      <c r="A33" s="1">
        <v>42810</v>
      </c>
      <c r="B33">
        <v>17.84</v>
      </c>
    </row>
    <row r="34" spans="1:2">
      <c r="A34" s="1">
        <v>42809</v>
      </c>
      <c r="B34">
        <v>17.829999999999998</v>
      </c>
    </row>
    <row r="35" spans="1:2">
      <c r="A35" s="1">
        <v>42808</v>
      </c>
      <c r="B35">
        <v>17.82</v>
      </c>
    </row>
    <row r="36" spans="1:2">
      <c r="A36" s="1">
        <v>42807</v>
      </c>
      <c r="B36">
        <v>17.8</v>
      </c>
    </row>
    <row r="37" spans="1:2">
      <c r="A37" s="1">
        <v>42806</v>
      </c>
      <c r="B37">
        <v>17.8</v>
      </c>
    </row>
    <row r="38" spans="1:2">
      <c r="A38" s="1">
        <v>42805</v>
      </c>
      <c r="B38">
        <v>17.8</v>
      </c>
    </row>
    <row r="39" spans="1:2">
      <c r="A39" s="1">
        <v>42804</v>
      </c>
      <c r="B39">
        <v>17.79</v>
      </c>
    </row>
    <row r="40" spans="1:2">
      <c r="A40" s="1">
        <v>42803</v>
      </c>
      <c r="B40">
        <v>17.78</v>
      </c>
    </row>
    <row r="41" spans="1:2">
      <c r="A41" s="1">
        <v>42802</v>
      </c>
      <c r="B41">
        <v>17.77</v>
      </c>
    </row>
    <row r="42" spans="1:2">
      <c r="A42" s="1">
        <v>42801</v>
      </c>
      <c r="B42">
        <v>17.760000000000002</v>
      </c>
    </row>
    <row r="43" spans="1:2">
      <c r="A43" s="1">
        <v>42800</v>
      </c>
      <c r="B43">
        <v>17.739999999999998</v>
      </c>
    </row>
    <row r="44" spans="1:2">
      <c r="A44" s="1">
        <v>42799</v>
      </c>
      <c r="B44">
        <v>17.739999999999998</v>
      </c>
    </row>
    <row r="45" spans="1:2">
      <c r="A45" s="1">
        <v>42798</v>
      </c>
      <c r="B45">
        <v>17.739999999999998</v>
      </c>
    </row>
    <row r="46" spans="1:2">
      <c r="A46" s="1">
        <v>42797</v>
      </c>
      <c r="B46">
        <v>17.73</v>
      </c>
    </row>
    <row r="47" spans="1:2">
      <c r="A47" s="1">
        <v>42796</v>
      </c>
      <c r="B47">
        <v>17.72</v>
      </c>
    </row>
    <row r="48" spans="1:2">
      <c r="A48" s="1">
        <v>42795</v>
      </c>
      <c r="B48">
        <v>17.68</v>
      </c>
    </row>
    <row r="49" spans="1:2">
      <c r="A49" s="1">
        <v>42794</v>
      </c>
      <c r="B49">
        <v>17.68</v>
      </c>
    </row>
    <row r="50" spans="1:2">
      <c r="A50" s="1">
        <v>42793</v>
      </c>
      <c r="B50">
        <v>17.68</v>
      </c>
    </row>
    <row r="51" spans="1:2">
      <c r="A51" s="1">
        <v>42792</v>
      </c>
      <c r="B51">
        <v>17.68</v>
      </c>
    </row>
    <row r="52" spans="1:2">
      <c r="A52" s="1">
        <v>42791</v>
      </c>
      <c r="B52">
        <v>17.68</v>
      </c>
    </row>
    <row r="53" spans="1:2">
      <c r="A53" s="1">
        <v>42790</v>
      </c>
      <c r="B53">
        <v>17.670000000000002</v>
      </c>
    </row>
    <row r="54" spans="1:2">
      <c r="A54" s="1">
        <v>42789</v>
      </c>
      <c r="B54">
        <v>17.670000000000002</v>
      </c>
    </row>
    <row r="55" spans="1:2">
      <c r="A55" s="1">
        <v>42788</v>
      </c>
      <c r="B55">
        <v>17.66</v>
      </c>
    </row>
    <row r="56" spans="1:2">
      <c r="A56" s="1">
        <v>42787</v>
      </c>
      <c r="B56">
        <v>17.649999999999999</v>
      </c>
    </row>
    <row r="57" spans="1:2">
      <c r="A57" s="1">
        <v>42786</v>
      </c>
      <c r="B57">
        <v>17.63</v>
      </c>
    </row>
  </sheetData>
  <pageMargins left="0.7" right="0.7" top="0.75" bottom="0.75" header="0.3" footer="0.3"/>
  <pageSetup orientation="portrait" verticalDpi="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Clase III</vt:lpstr>
      <vt:lpstr>Clase IV</vt:lpstr>
      <vt:lpstr>Clase V</vt:lpstr>
      <vt:lpstr>Badlar</vt:lpstr>
      <vt:lpstr>UVA</vt:lpstr>
      <vt:lpstr>'Clase III'!Área_de_impresión</vt:lpstr>
      <vt:lpstr>'Clase IV'!Área_de_impresión</vt:lpstr>
      <vt:lpstr>'Clase V'!Área_de_impresión</vt:lpstr>
    </vt:vector>
  </TitlesOfParts>
  <Company>Banco de la Provincia de Buenos Aires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P042707</dc:creator>
  <cp:lastModifiedBy>Clari</cp:lastModifiedBy>
  <cp:lastPrinted>2017-04-05T19:57:36Z</cp:lastPrinted>
  <dcterms:created xsi:type="dcterms:W3CDTF">2016-02-26T17:29:28Z</dcterms:created>
  <dcterms:modified xsi:type="dcterms:W3CDTF">2017-04-06T22:05:52Z</dcterms:modified>
</cp:coreProperties>
</file>